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 activeTab="9"/>
  </bookViews>
  <sheets>
    <sheet name="1 день" sheetId="1" r:id="rId1"/>
    <sheet name="2 день" sheetId="2" r:id="rId2"/>
    <sheet name="3 день " sheetId="3" r:id="rId3"/>
    <sheet name="4 день" sheetId="4" r:id="rId4"/>
    <sheet name="5 день" sheetId="6" r:id="rId5"/>
    <sheet name="6 день" sheetId="7" r:id="rId6"/>
    <sheet name="7 день" sheetId="8" r:id="rId7"/>
    <sheet name="8 день" sheetId="9" r:id="rId8"/>
    <sheet name="9 день" sheetId="10" r:id="rId9"/>
    <sheet name="10 день" sheetId="11" r:id="rId10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4" l="1"/>
  <c r="G22" i="1" l="1"/>
  <c r="G22" i="6" l="1"/>
  <c r="G23" i="9" l="1"/>
  <c r="I23" i="9"/>
  <c r="G21" i="7" l="1"/>
  <c r="I10" i="2" l="1"/>
  <c r="G10" i="2"/>
  <c r="I30" i="3" l="1"/>
  <c r="G30" i="3"/>
  <c r="I29" i="10" l="1"/>
  <c r="G29" i="10"/>
  <c r="I11" i="10" l="1"/>
  <c r="G11" i="10"/>
  <c r="I11" i="4" l="1"/>
  <c r="G11" i="4"/>
  <c r="G18" i="1" l="1"/>
  <c r="I18" i="1"/>
  <c r="I16" i="7" l="1"/>
  <c r="G16" i="7"/>
  <c r="I25" i="11" l="1"/>
  <c r="G25" i="11"/>
  <c r="G15" i="9" l="1"/>
  <c r="I15" i="9"/>
  <c r="I17" i="8" l="1"/>
  <c r="G17" i="8"/>
  <c r="I17" i="7" l="1"/>
  <c r="G17" i="7"/>
  <c r="I26" i="11" l="1"/>
  <c r="G26" i="11"/>
  <c r="I19" i="11"/>
  <c r="G19" i="11"/>
  <c r="I18" i="11"/>
  <c r="G18" i="11"/>
  <c r="I17" i="11"/>
  <c r="G17" i="11"/>
  <c r="I16" i="11"/>
  <c r="G16" i="11"/>
  <c r="I8" i="11"/>
  <c r="G8" i="11"/>
  <c r="I28" i="11"/>
  <c r="G28" i="11"/>
  <c r="I27" i="11"/>
  <c r="G27" i="11"/>
  <c r="I23" i="11"/>
  <c r="G23" i="11"/>
  <c r="I22" i="11"/>
  <c r="G22" i="11"/>
  <c r="I20" i="11"/>
  <c r="G20" i="11"/>
  <c r="I15" i="11"/>
  <c r="G15" i="11"/>
  <c r="I10" i="11"/>
  <c r="G10" i="11"/>
  <c r="I9" i="11"/>
  <c r="G9" i="11"/>
  <c r="I7" i="11"/>
  <c r="G7" i="11"/>
  <c r="I27" i="10"/>
  <c r="G27" i="10"/>
  <c r="I26" i="10"/>
  <c r="G26" i="10"/>
  <c r="I25" i="10"/>
  <c r="G25" i="10"/>
  <c r="I23" i="10"/>
  <c r="G23" i="10"/>
  <c r="G18" i="10"/>
  <c r="I18" i="10"/>
  <c r="I17" i="10"/>
  <c r="G17" i="10"/>
  <c r="I16" i="10"/>
  <c r="G16" i="10"/>
  <c r="I15" i="10"/>
  <c r="G15" i="10"/>
  <c r="I7" i="10"/>
  <c r="G7" i="10"/>
  <c r="I28" i="10"/>
  <c r="G28" i="10"/>
  <c r="I22" i="10"/>
  <c r="G22" i="10"/>
  <c r="I20" i="10"/>
  <c r="G20" i="10"/>
  <c r="I19" i="10"/>
  <c r="G19" i="10"/>
  <c r="I10" i="10"/>
  <c r="G10" i="10"/>
  <c r="I9" i="10"/>
  <c r="G9" i="10"/>
  <c r="I8" i="10"/>
  <c r="G8" i="10"/>
  <c r="I27" i="9" l="1"/>
  <c r="G27" i="9"/>
  <c r="I26" i="9"/>
  <c r="G26" i="9"/>
  <c r="I17" i="9"/>
  <c r="G17" i="9"/>
  <c r="I16" i="9"/>
  <c r="G16" i="9"/>
  <c r="I8" i="2"/>
  <c r="G8" i="2"/>
  <c r="I8" i="4"/>
  <c r="G8" i="4"/>
  <c r="I8" i="7"/>
  <c r="G8" i="7"/>
  <c r="I9" i="9"/>
  <c r="G9" i="9"/>
  <c r="I7" i="9"/>
  <c r="G7" i="9"/>
  <c r="I30" i="9"/>
  <c r="I29" i="11" s="1"/>
  <c r="G30" i="9"/>
  <c r="G29" i="11" s="1"/>
  <c r="I29" i="9"/>
  <c r="G29" i="9"/>
  <c r="I28" i="9"/>
  <c r="G28" i="9"/>
  <c r="I24" i="9"/>
  <c r="G24" i="9"/>
  <c r="I22" i="9"/>
  <c r="G22" i="9"/>
  <c r="I20" i="9"/>
  <c r="G20" i="9"/>
  <c r="I19" i="9"/>
  <c r="G19" i="9"/>
  <c r="I11" i="9"/>
  <c r="G11" i="9"/>
  <c r="I10" i="9"/>
  <c r="G10" i="9"/>
  <c r="I8" i="9"/>
  <c r="G8" i="9"/>
  <c r="I25" i="8" l="1"/>
  <c r="G25" i="8"/>
  <c r="I24" i="8"/>
  <c r="G24" i="8"/>
  <c r="I22" i="8"/>
  <c r="G22" i="8"/>
  <c r="I21" i="8"/>
  <c r="G21" i="8"/>
  <c r="I16" i="8"/>
  <c r="G16" i="8"/>
  <c r="I15" i="8"/>
  <c r="G15" i="8"/>
  <c r="I7" i="8"/>
  <c r="G7" i="8"/>
  <c r="I27" i="8"/>
  <c r="G27" i="8"/>
  <c r="I26" i="8"/>
  <c r="G26" i="8"/>
  <c r="I19" i="8"/>
  <c r="G19" i="8"/>
  <c r="I18" i="8"/>
  <c r="G18" i="8"/>
  <c r="I11" i="8"/>
  <c r="G11" i="8"/>
  <c r="I10" i="8"/>
  <c r="G10" i="8"/>
  <c r="I9" i="8"/>
  <c r="G9" i="8"/>
  <c r="I8" i="8"/>
  <c r="G8" i="8"/>
  <c r="I25" i="7"/>
  <c r="G25" i="7"/>
  <c r="I24" i="7"/>
  <c r="G24" i="7"/>
  <c r="I30" i="1"/>
  <c r="I30" i="2" s="1"/>
  <c r="I28" i="4" s="1"/>
  <c r="G30" i="1"/>
  <c r="G30" i="2" s="1"/>
  <c r="G28" i="4" s="1"/>
  <c r="I28" i="7"/>
  <c r="G28" i="7"/>
  <c r="I28" i="2" l="1"/>
  <c r="G28" i="2"/>
  <c r="G27" i="6"/>
  <c r="I27" i="2"/>
  <c r="G27" i="2"/>
  <c r="I26" i="2"/>
  <c r="G26" i="2"/>
  <c r="I24" i="2"/>
  <c r="G24" i="2"/>
  <c r="I23" i="2"/>
  <c r="G23" i="2"/>
  <c r="I19" i="2"/>
  <c r="G19" i="2"/>
  <c r="I18" i="2"/>
  <c r="G18" i="2"/>
  <c r="I17" i="2"/>
  <c r="G17" i="2"/>
  <c r="I16" i="2"/>
  <c r="G16" i="2"/>
  <c r="I15" i="2"/>
  <c r="G15" i="2"/>
  <c r="I27" i="7"/>
  <c r="G27" i="7"/>
  <c r="I26" i="7"/>
  <c r="G26" i="7"/>
  <c r="I21" i="7"/>
  <c r="I19" i="7"/>
  <c r="G19" i="7"/>
  <c r="I18" i="7"/>
  <c r="G18" i="7"/>
  <c r="I15" i="7"/>
  <c r="G15" i="7"/>
  <c r="I14" i="7"/>
  <c r="G14" i="7"/>
  <c r="I10" i="7"/>
  <c r="G10" i="7"/>
  <c r="I9" i="7"/>
  <c r="G9" i="7"/>
  <c r="I7" i="7"/>
  <c r="G7" i="7"/>
  <c r="I27" i="6"/>
  <c r="I26" i="6"/>
  <c r="G26" i="6"/>
  <c r="I25" i="6"/>
  <c r="G25" i="6"/>
  <c r="I22" i="6"/>
  <c r="I19" i="6"/>
  <c r="G19" i="6"/>
  <c r="I18" i="6"/>
  <c r="G18" i="6"/>
  <c r="I17" i="6"/>
  <c r="G17" i="6"/>
  <c r="I16" i="6"/>
  <c r="G16" i="6"/>
  <c r="I15" i="6"/>
  <c r="G15" i="6"/>
  <c r="I7" i="6"/>
  <c r="G7" i="6"/>
  <c r="I28" i="6" l="1"/>
  <c r="G28" i="6"/>
  <c r="I23" i="6"/>
  <c r="G23" i="6"/>
  <c r="I20" i="6"/>
  <c r="G20" i="6"/>
  <c r="I10" i="6"/>
  <c r="G10" i="6"/>
  <c r="I9" i="6"/>
  <c r="G9" i="6"/>
  <c r="I8" i="6"/>
  <c r="G8" i="6"/>
  <c r="I26" i="4"/>
  <c r="G26" i="4"/>
  <c r="I25" i="4"/>
  <c r="G25" i="4"/>
  <c r="I24" i="4"/>
  <c r="G24" i="4"/>
  <c r="I22" i="4"/>
  <c r="G22" i="4"/>
  <c r="I17" i="4"/>
  <c r="G17" i="4"/>
  <c r="I16" i="4"/>
  <c r="G16" i="4"/>
  <c r="I15" i="4"/>
  <c r="G15" i="4"/>
  <c r="I7" i="4"/>
  <c r="G7" i="4"/>
  <c r="I27" i="4"/>
  <c r="G27" i="4"/>
  <c r="I21" i="4"/>
  <c r="G21" i="4"/>
  <c r="I19" i="4"/>
  <c r="I18" i="4"/>
  <c r="G18" i="4"/>
  <c r="I10" i="4"/>
  <c r="G10" i="4"/>
  <c r="I9" i="4"/>
  <c r="G9" i="4"/>
  <c r="I28" i="3"/>
  <c r="G28" i="3"/>
  <c r="I27" i="3"/>
  <c r="G27" i="3"/>
  <c r="I26" i="3"/>
  <c r="G26" i="3"/>
  <c r="I24" i="3"/>
  <c r="G24" i="3"/>
  <c r="I22" i="3"/>
  <c r="G22" i="3"/>
  <c r="I18" i="3"/>
  <c r="G18" i="3"/>
  <c r="I17" i="3"/>
  <c r="G17" i="3"/>
  <c r="I16" i="3"/>
  <c r="G16" i="3"/>
  <c r="I15" i="3"/>
  <c r="G15" i="3"/>
  <c r="I8" i="3"/>
  <c r="G8" i="3"/>
  <c r="I7" i="3"/>
  <c r="G7" i="3"/>
  <c r="I29" i="3"/>
  <c r="G29" i="3"/>
  <c r="I23" i="3"/>
  <c r="G23" i="3"/>
  <c r="I20" i="3"/>
  <c r="G20" i="3"/>
  <c r="I19" i="3"/>
  <c r="G19" i="3"/>
  <c r="I11" i="3"/>
  <c r="G11" i="3"/>
  <c r="I10" i="3"/>
  <c r="G10" i="3"/>
  <c r="I9" i="3"/>
  <c r="G9" i="3"/>
  <c r="I29" i="2" l="1"/>
  <c r="G29" i="2"/>
  <c r="I21" i="2"/>
  <c r="G21" i="2"/>
  <c r="I20" i="2"/>
  <c r="G20" i="2"/>
  <c r="I11" i="2"/>
  <c r="G11" i="2"/>
  <c r="I9" i="2"/>
  <c r="G9" i="2"/>
  <c r="I7" i="2"/>
  <c r="G7" i="2"/>
  <c r="I29" i="1" l="1"/>
  <c r="G29" i="1"/>
  <c r="I28" i="1"/>
  <c r="G28" i="1"/>
  <c r="I27" i="1"/>
  <c r="G27" i="1"/>
  <c r="I26" i="1"/>
  <c r="G26" i="1"/>
  <c r="I24" i="1"/>
  <c r="G24" i="1"/>
  <c r="I23" i="1"/>
  <c r="G23" i="1"/>
  <c r="I22" i="1"/>
  <c r="I20" i="1"/>
  <c r="G20" i="1"/>
  <c r="I19" i="1"/>
  <c r="G19" i="1"/>
  <c r="I17" i="1"/>
  <c r="G17" i="1"/>
  <c r="I16" i="1"/>
  <c r="G16" i="1"/>
  <c r="I15" i="1"/>
  <c r="G15" i="1"/>
  <c r="I14" i="1"/>
  <c r="G14" i="1"/>
  <c r="I10" i="1"/>
  <c r="G10" i="1"/>
  <c r="I9" i="1"/>
  <c r="G9" i="1"/>
  <c r="I8" i="1"/>
  <c r="G8" i="1"/>
  <c r="I7" i="1"/>
  <c r="G7" i="1"/>
</calcChain>
</file>

<file path=xl/sharedStrings.xml><?xml version="1.0" encoding="utf-8"?>
<sst xmlns="http://schemas.openxmlformats.org/spreadsheetml/2006/main" count="349" uniqueCount="132">
  <si>
    <t>Меню</t>
  </si>
  <si>
    <t>наименование блюда</t>
  </si>
  <si>
    <t>1-3 года</t>
  </si>
  <si>
    <t>3-7 лет</t>
  </si>
  <si>
    <t>вес порции (гр)</t>
  </si>
  <si>
    <t>энергетическая ценность (ккал/порция)</t>
  </si>
  <si>
    <t>Завтрак</t>
  </si>
  <si>
    <t>Суп молочный с макаронными изделиями</t>
  </si>
  <si>
    <t>Какао с молоком</t>
  </si>
  <si>
    <t>Хлеб пшеничный (порционно)</t>
  </si>
  <si>
    <t>Масло сливочное ( порционно)</t>
  </si>
  <si>
    <t>Завтрак II</t>
  </si>
  <si>
    <t>Щи из свежей капусты с картофелем</t>
  </si>
  <si>
    <t>Каша рассыпчатая (гречневая)</t>
  </si>
  <si>
    <t>Компот из смеси сухофруктов</t>
  </si>
  <si>
    <t>Хлеб ржаной</t>
  </si>
  <si>
    <t>Полдник</t>
  </si>
  <si>
    <t>Ряженка</t>
  </si>
  <si>
    <t>Мармелад</t>
  </si>
  <si>
    <t>Ужин</t>
  </si>
  <si>
    <t>Пюре картофельное</t>
  </si>
  <si>
    <t>Кисель из повидла, джема, варенья</t>
  </si>
  <si>
    <t>Каша "Дружба"</t>
  </si>
  <si>
    <t>Кофейный напиток с молоком</t>
  </si>
  <si>
    <t>Сыр (порционно)</t>
  </si>
  <si>
    <t>Сок фруктовый</t>
  </si>
  <si>
    <t>Обед</t>
  </si>
  <si>
    <t>Салат из свеклы и моркови</t>
  </si>
  <si>
    <t>Омлет натуральный</t>
  </si>
  <si>
    <t>Суп картофельный с крупой</t>
  </si>
  <si>
    <t>Молоко кипяченое</t>
  </si>
  <si>
    <t>Капуста тушеная</t>
  </si>
  <si>
    <t>Котлета рыбная</t>
  </si>
  <si>
    <t>Чай с лимоном</t>
  </si>
  <si>
    <t>Салат из капусты белокочанной</t>
  </si>
  <si>
    <t>Свекольник</t>
  </si>
  <si>
    <t>Булочка домашняя</t>
  </si>
  <si>
    <t>Пудинг творожный</t>
  </si>
  <si>
    <t>Соус яблочный</t>
  </si>
  <si>
    <t>Чай с молоком</t>
  </si>
  <si>
    <t>Каша из хлопьев овсяных "Геркулес"</t>
  </si>
  <si>
    <t>Салат из свежих помидоров и огурцов</t>
  </si>
  <si>
    <t>Суп картофельный с клецками</t>
  </si>
  <si>
    <t>Компот из  сухофруктов</t>
  </si>
  <si>
    <t>Йогурт</t>
  </si>
  <si>
    <t>Винегрет овощной</t>
  </si>
  <si>
    <t>Фрикадельки рыбные</t>
  </si>
  <si>
    <t>Чай с сахаром</t>
  </si>
  <si>
    <t>Каша гречневая вязкая</t>
  </si>
  <si>
    <t>Суп картофельный</t>
  </si>
  <si>
    <t>Макаронные изделия отварные</t>
  </si>
  <si>
    <t>Соус сметанный с томатом</t>
  </si>
  <si>
    <t>Сдоба обыкновенная</t>
  </si>
  <si>
    <t>Запеканка из творога</t>
  </si>
  <si>
    <t>Соус молочный сладкий</t>
  </si>
  <si>
    <t>Суп картофельный с бобовыми (с гренками)</t>
  </si>
  <si>
    <t>Рагу из овощей</t>
  </si>
  <si>
    <t>Яйцо вареное</t>
  </si>
  <si>
    <t xml:space="preserve">Каша рисовая молочная </t>
  </si>
  <si>
    <t>Салат из свеклы отварной</t>
  </si>
  <si>
    <t>Суп крестьянский с крупой</t>
  </si>
  <si>
    <t>Булочка российская</t>
  </si>
  <si>
    <t>Печень по-строгановски</t>
  </si>
  <si>
    <t>Яблоко</t>
  </si>
  <si>
    <t>Салат из моркови с яблоком</t>
  </si>
  <si>
    <t>Борщ с капустой и картофелем</t>
  </si>
  <si>
    <t>Овощи в молочном соусе</t>
  </si>
  <si>
    <t>Котлета рыбная любительская</t>
  </si>
  <si>
    <t>Каша манная молочная жидкая</t>
  </si>
  <si>
    <t>Рассольник ленинградский</t>
  </si>
  <si>
    <t>Картофель тушеный в соусе</t>
  </si>
  <si>
    <t>Котлеты рубленые</t>
  </si>
  <si>
    <t>Крендель сахарный</t>
  </si>
  <si>
    <t>Сырник из творога</t>
  </si>
  <si>
    <t>Суп с макаронными изделиями</t>
  </si>
  <si>
    <t>Биточки рыбные</t>
  </si>
  <si>
    <t xml:space="preserve">                                     </t>
  </si>
  <si>
    <t>Птица, тушенная в соусе с овощами</t>
  </si>
  <si>
    <t>Салат из овощей</t>
  </si>
  <si>
    <t>Кнели из курицы с рисом</t>
  </si>
  <si>
    <t xml:space="preserve">Салат из моркови </t>
  </si>
  <si>
    <t>Салат из сырых овощей</t>
  </si>
  <si>
    <t>Салат из картофеля с зеленым горошком</t>
  </si>
  <si>
    <t>Курица в соусе с томатом</t>
  </si>
  <si>
    <t xml:space="preserve">Кефир </t>
  </si>
  <si>
    <t>Картофельное пюре</t>
  </si>
  <si>
    <t>Салат из свеклы  с  зеленым горошком</t>
  </si>
  <si>
    <t xml:space="preserve">Молоко </t>
  </si>
  <si>
    <t xml:space="preserve">Яблоко </t>
  </si>
  <si>
    <t>Печень тушеная в соусе</t>
  </si>
  <si>
    <t xml:space="preserve">  </t>
  </si>
  <si>
    <t>Фрикадельки из кур</t>
  </si>
  <si>
    <t>Соус сметанный</t>
  </si>
  <si>
    <t>Биточки рубленые из птицы</t>
  </si>
  <si>
    <t>1шт</t>
  </si>
  <si>
    <t>1 шт</t>
  </si>
  <si>
    <t>Компот из  смеси сухофруктов</t>
  </si>
  <si>
    <t xml:space="preserve">Ряженка </t>
  </si>
  <si>
    <t>Огурец свежий  (порционно)</t>
  </si>
  <si>
    <t>Икра кабачковая  (промышленного производствао)</t>
  </si>
  <si>
    <t xml:space="preserve">Печенье </t>
  </si>
  <si>
    <t>Каша пшенная молочная жидкая</t>
  </si>
  <si>
    <t>Плов из отварной птицы</t>
  </si>
  <si>
    <t>Апельсин</t>
  </si>
  <si>
    <t>Шницель припущенный ( из курицы)</t>
  </si>
  <si>
    <t>Котлета  припущенная (из кур)</t>
  </si>
  <si>
    <t>Биточки припущенные (из курицы)</t>
  </si>
  <si>
    <t>Ст.медсестра _________________  Семенова В.Д.</t>
  </si>
  <si>
    <t>Ст.медсестра _________________Семенова В.Д.</t>
  </si>
  <si>
    <t>Ст.медсестра_____________Семенова В.Д.</t>
  </si>
  <si>
    <t>Зефир</t>
  </si>
  <si>
    <t>Кисель из  повидла, или джема, или варенья</t>
  </si>
  <si>
    <t>Банан</t>
  </si>
  <si>
    <t xml:space="preserve">Вафли </t>
  </si>
  <si>
    <t xml:space="preserve"> на "10" ноября  2025г.</t>
  </si>
  <si>
    <t>Ст. медсестра_____________ Семенова В.Д.</t>
  </si>
  <si>
    <t>на "11" ноября  2025г.</t>
  </si>
  <si>
    <t xml:space="preserve"> Ст. медсестра_________________Семенова В.Д.</t>
  </si>
  <si>
    <t>на "12" ноября  2025г.</t>
  </si>
  <si>
    <t>на "13" ноября  2025г.</t>
  </si>
  <si>
    <t xml:space="preserve"> на " 14" ноября  2025г.  </t>
  </si>
  <si>
    <t>на "17" ноября   2025г.</t>
  </si>
  <si>
    <t>Ст. медсестра  _____________  Семенова В.Д</t>
  </si>
  <si>
    <t>на "18" ноября   2025г.</t>
  </si>
  <si>
    <t xml:space="preserve">Йогурт </t>
  </si>
  <si>
    <t>Ст. медсестра ____________Семенова В.Д.</t>
  </si>
  <si>
    <t>на "19" ноября  2025г.</t>
  </si>
  <si>
    <t>Ст. медсестра___________Семенова В.Д.</t>
  </si>
  <si>
    <t>на "20" ноября   2025г.</t>
  </si>
  <si>
    <t>Ст. медсестра ________________ Семенова В.Д.</t>
  </si>
  <si>
    <t>на "21" ноября   2025г.</t>
  </si>
  <si>
    <t>Ст.  медсестра _______________Семенова В.Д.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</si>
</sst>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i/>
      <sz val="22"/>
      <color theme="1"/>
      <name val="Times New Roman"/>
      <family val="1"/>
      <charset val="204"/>
    </font>
    <font>
      <b/>
      <i/>
      <sz val="2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8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22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/>
      <bottom/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/>
      <top style="thin">
        <color theme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theme="1"/>
      </bottom>
      <diagonal/>
    </border>
    <border>
      <left/>
      <right/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/>
      <top/>
      <bottom/>
      <diagonal/>
    </border>
    <border>
      <left style="thin">
        <color theme="1"/>
      </left>
      <right style="thin">
        <color theme="1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4" fillId="0" borderId="0" xfId="0" applyFont="1"/>
    <xf numFmtId="0" fontId="4" fillId="0" borderId="11" xfId="0" applyFont="1" applyBorder="1" applyAlignment="1">
      <alignment horizontal="center" vertical="center"/>
    </xf>
    <xf numFmtId="164" fontId="4" fillId="0" borderId="11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164" fontId="4" fillId="0" borderId="10" xfId="0" applyNumberFormat="1" applyFont="1" applyBorder="1" applyAlignment="1">
      <alignment horizontal="center" vertical="center"/>
    </xf>
    <xf numFmtId="164" fontId="4" fillId="0" borderId="6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164" fontId="4" fillId="0" borderId="9" xfId="0" applyNumberFormat="1" applyFont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164" fontId="4" fillId="0" borderId="8" xfId="0" applyNumberFormat="1" applyFont="1" applyBorder="1" applyAlignment="1">
      <alignment horizontal="center" vertical="center"/>
    </xf>
    <xf numFmtId="164" fontId="4" fillId="0" borderId="7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3" xfId="0" applyFont="1" applyBorder="1"/>
    <xf numFmtId="0" fontId="4" fillId="0" borderId="0" xfId="0" applyFont="1" applyBorder="1"/>
    <xf numFmtId="0" fontId="0" fillId="0" borderId="0" xfId="0" applyBorder="1"/>
    <xf numFmtId="164" fontId="4" fillId="0" borderId="16" xfId="0" applyNumberFormat="1" applyFont="1" applyBorder="1" applyAlignment="1">
      <alignment horizontal="center" vertical="center"/>
    </xf>
    <xf numFmtId="0" fontId="4" fillId="0" borderId="21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22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0" fillId="0" borderId="23" xfId="0" applyBorder="1"/>
    <xf numFmtId="0" fontId="4" fillId="0" borderId="24" xfId="0" applyFont="1" applyBorder="1" applyAlignment="1">
      <alignment horizontal="center" vertical="center"/>
    </xf>
    <xf numFmtId="164" fontId="4" fillId="0" borderId="24" xfId="0" applyNumberFormat="1" applyFont="1" applyBorder="1" applyAlignment="1">
      <alignment horizontal="center" vertical="center"/>
    </xf>
    <xf numFmtId="164" fontId="4" fillId="0" borderId="21" xfId="0" applyNumberFormat="1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164" fontId="4" fillId="0" borderId="18" xfId="0" applyNumberFormat="1" applyFont="1" applyBorder="1" applyAlignment="1">
      <alignment horizontal="center" vertical="center"/>
    </xf>
    <xf numFmtId="0" fontId="0" fillId="0" borderId="26" xfId="0" applyBorder="1"/>
    <xf numFmtId="0" fontId="4" fillId="0" borderId="0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164" fontId="4" fillId="0" borderId="17" xfId="0" applyNumberFormat="1" applyFont="1" applyBorder="1" applyAlignment="1">
      <alignment horizontal="center" vertical="center"/>
    </xf>
    <xf numFmtId="0" fontId="4" fillId="0" borderId="12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15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164" fontId="4" fillId="0" borderId="27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12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2" fillId="0" borderId="1" xfId="0" applyFont="1" applyBorder="1" applyAlignment="1">
      <alignment horizontal="center"/>
    </xf>
    <xf numFmtId="0" fontId="4" fillId="0" borderId="13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14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15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2" fillId="0" borderId="0" xfId="0" applyFont="1" applyAlignment="1">
      <alignment horizontal="center"/>
    </xf>
    <xf numFmtId="0" fontId="4" fillId="0" borderId="19" xfId="0" applyFont="1" applyBorder="1" applyAlignment="1">
      <alignment horizontal="left" vertical="center"/>
    </xf>
    <xf numFmtId="0" fontId="4" fillId="0" borderId="20" xfId="0" applyFont="1" applyBorder="1" applyAlignment="1">
      <alignment horizontal="left" vertical="center"/>
    </xf>
    <xf numFmtId="0" fontId="4" fillId="0" borderId="2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9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5" fillId="0" borderId="1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1" fillId="0" borderId="5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4" fillId="0" borderId="18" xfId="0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"/>
  <sheetViews>
    <sheetView topLeftCell="A7" zoomScaleNormal="100" workbookViewId="0">
      <selection activeCell="B33" sqref="B33:H33"/>
    </sheetView>
  </sheetViews>
  <sheetFormatPr defaultRowHeight="15" x14ac:dyDescent="0.25"/>
  <cols>
    <col min="6" max="6" width="8.7109375" customWidth="1"/>
    <col min="7" max="7" width="11.7109375" customWidth="1"/>
    <col min="8" max="8" width="8.42578125" customWidth="1"/>
    <col min="9" max="9" width="11.5703125" customWidth="1"/>
  </cols>
  <sheetData>
    <row r="1" spans="1:9" ht="30" x14ac:dyDescent="0.4">
      <c r="A1" s="64" t="s">
        <v>0</v>
      </c>
      <c r="B1" s="65"/>
      <c r="C1" s="65"/>
      <c r="D1" s="65"/>
      <c r="E1" s="65"/>
      <c r="F1" s="65"/>
      <c r="G1" s="65"/>
      <c r="H1" s="65"/>
      <c r="I1" s="65"/>
    </row>
    <row r="2" spans="1:9" ht="25.5" x14ac:dyDescent="0.35">
      <c r="A2" s="66" t="s">
        <v>114</v>
      </c>
      <c r="B2" s="67"/>
      <c r="C2" s="67"/>
      <c r="D2" s="67"/>
      <c r="E2" s="67"/>
      <c r="F2" s="67"/>
      <c r="G2" s="67"/>
      <c r="H2" s="67"/>
      <c r="I2" s="67"/>
    </row>
    <row r="3" spans="1:9" x14ac:dyDescent="0.25">
      <c r="A3" s="68" t="s">
        <v>1</v>
      </c>
      <c r="B3" s="69"/>
      <c r="C3" s="69"/>
      <c r="D3" s="69"/>
      <c r="E3" s="70"/>
      <c r="F3" s="77" t="s">
        <v>2</v>
      </c>
      <c r="G3" s="78"/>
      <c r="H3" s="79" t="s">
        <v>3</v>
      </c>
      <c r="I3" s="78"/>
    </row>
    <row r="4" spans="1:9" ht="15" customHeight="1" x14ac:dyDescent="0.25">
      <c r="A4" s="71"/>
      <c r="B4" s="72"/>
      <c r="C4" s="72"/>
      <c r="D4" s="72"/>
      <c r="E4" s="73"/>
      <c r="F4" s="80" t="s">
        <v>4</v>
      </c>
      <c r="G4" s="82" t="s">
        <v>5</v>
      </c>
      <c r="H4" s="80" t="s">
        <v>4</v>
      </c>
      <c r="I4" s="84" t="s">
        <v>5</v>
      </c>
    </row>
    <row r="5" spans="1:9" ht="21" customHeight="1" x14ac:dyDescent="0.25">
      <c r="A5" s="74"/>
      <c r="B5" s="75"/>
      <c r="C5" s="75"/>
      <c r="D5" s="75"/>
      <c r="E5" s="76"/>
      <c r="F5" s="81"/>
      <c r="G5" s="83"/>
      <c r="H5" s="81"/>
      <c r="I5" s="81"/>
    </row>
    <row r="6" spans="1:9" ht="28.5" x14ac:dyDescent="0.45">
      <c r="A6" s="57" t="s">
        <v>6</v>
      </c>
      <c r="B6" s="63"/>
      <c r="C6" s="63"/>
      <c r="D6" s="63"/>
      <c r="E6" s="63"/>
      <c r="F6" s="63"/>
      <c r="G6" s="63"/>
      <c r="H6" s="63"/>
      <c r="I6" s="63"/>
    </row>
    <row r="7" spans="1:9" ht="15.75" x14ac:dyDescent="0.25">
      <c r="A7" s="44" t="s">
        <v>7</v>
      </c>
      <c r="B7" s="45"/>
      <c r="C7" s="45"/>
      <c r="D7" s="45"/>
      <c r="E7" s="46"/>
      <c r="F7" s="12">
        <v>160</v>
      </c>
      <c r="G7" s="13">
        <f>(F7*726)/1000</f>
        <v>116.16</v>
      </c>
      <c r="H7" s="12">
        <v>200</v>
      </c>
      <c r="I7" s="13">
        <f>(H7*726)/1000</f>
        <v>145.19999999999999</v>
      </c>
    </row>
    <row r="8" spans="1:9" ht="15.75" x14ac:dyDescent="0.25">
      <c r="A8" s="44" t="s">
        <v>8</v>
      </c>
      <c r="B8" s="45"/>
      <c r="C8" s="45"/>
      <c r="D8" s="45"/>
      <c r="E8" s="46"/>
      <c r="F8" s="2">
        <v>160</v>
      </c>
      <c r="G8" s="3">
        <f>(F8*107)/180</f>
        <v>95.111111111111114</v>
      </c>
      <c r="H8" s="2">
        <v>180</v>
      </c>
      <c r="I8" s="3">
        <f>(H8*107)/180</f>
        <v>107</v>
      </c>
    </row>
    <row r="9" spans="1:9" ht="15.75" x14ac:dyDescent="0.25">
      <c r="A9" s="44" t="s">
        <v>9</v>
      </c>
      <c r="B9" s="45"/>
      <c r="C9" s="45"/>
      <c r="D9" s="45"/>
      <c r="E9" s="46"/>
      <c r="F9" s="12">
        <v>25</v>
      </c>
      <c r="G9" s="13">
        <f>(F9*235)/100</f>
        <v>58.75</v>
      </c>
      <c r="H9" s="12">
        <v>30</v>
      </c>
      <c r="I9" s="13">
        <f>(H9*235)/100</f>
        <v>70.5</v>
      </c>
    </row>
    <row r="10" spans="1:9" ht="15.75" x14ac:dyDescent="0.25">
      <c r="A10" s="44" t="s">
        <v>10</v>
      </c>
      <c r="B10" s="45"/>
      <c r="C10" s="45"/>
      <c r="D10" s="45"/>
      <c r="E10" s="46"/>
      <c r="F10" s="12">
        <v>7</v>
      </c>
      <c r="G10" s="13">
        <f>(F10*748)/100</f>
        <v>52.36</v>
      </c>
      <c r="H10" s="12">
        <v>10</v>
      </c>
      <c r="I10" s="13">
        <f>(H10*748)/100</f>
        <v>74.8</v>
      </c>
    </row>
    <row r="11" spans="1:9" ht="27.75" x14ac:dyDescent="0.4">
      <c r="A11" s="57" t="s">
        <v>11</v>
      </c>
      <c r="B11" s="62"/>
      <c r="C11" s="62"/>
      <c r="D11" s="62"/>
      <c r="E11" s="62"/>
      <c r="F11" s="62"/>
      <c r="G11" s="62"/>
      <c r="H11" s="62"/>
      <c r="I11" s="62"/>
    </row>
    <row r="12" spans="1:9" ht="15.75" x14ac:dyDescent="0.25">
      <c r="A12" s="58" t="s">
        <v>25</v>
      </c>
      <c r="B12" s="59"/>
      <c r="C12" s="59"/>
      <c r="D12" s="59"/>
      <c r="E12" s="60"/>
      <c r="F12" s="25">
        <v>100</v>
      </c>
      <c r="G12" s="25">
        <v>42.6</v>
      </c>
      <c r="H12" s="25">
        <v>100</v>
      </c>
      <c r="I12" s="24">
        <v>42.6</v>
      </c>
    </row>
    <row r="13" spans="1:9" ht="27.75" customHeight="1" x14ac:dyDescent="0.25">
      <c r="A13" s="61" t="s">
        <v>26</v>
      </c>
      <c r="B13" s="61"/>
      <c r="C13" s="61"/>
      <c r="D13" s="61"/>
      <c r="E13" s="61"/>
      <c r="F13" s="61"/>
      <c r="G13" s="61"/>
      <c r="H13" s="61"/>
      <c r="I13" s="61"/>
    </row>
    <row r="14" spans="1:9" ht="15.75" x14ac:dyDescent="0.25">
      <c r="A14" s="48" t="s">
        <v>98</v>
      </c>
      <c r="B14" s="49"/>
      <c r="C14" s="49"/>
      <c r="D14" s="49"/>
      <c r="E14" s="50"/>
      <c r="F14" s="15">
        <v>30</v>
      </c>
      <c r="G14" s="10">
        <f>(F14*110)/100</f>
        <v>33</v>
      </c>
      <c r="H14" s="9">
        <v>50</v>
      </c>
      <c r="I14" s="11">
        <f>(H14*110)/100</f>
        <v>55</v>
      </c>
    </row>
    <row r="15" spans="1:9" ht="15.75" x14ac:dyDescent="0.25">
      <c r="A15" s="44" t="s">
        <v>12</v>
      </c>
      <c r="B15" s="45"/>
      <c r="C15" s="45"/>
      <c r="D15" s="45"/>
      <c r="E15" s="46"/>
      <c r="F15" s="12">
        <v>150</v>
      </c>
      <c r="G15" s="13">
        <f>(F15*339)/1000</f>
        <v>50.85</v>
      </c>
      <c r="H15" s="12">
        <v>180</v>
      </c>
      <c r="I15" s="14">
        <f>(H15*339)/1000</f>
        <v>61.02</v>
      </c>
    </row>
    <row r="16" spans="1:9" ht="15.75" x14ac:dyDescent="0.25">
      <c r="A16" s="51" t="s">
        <v>13</v>
      </c>
      <c r="B16" s="52"/>
      <c r="C16" s="52"/>
      <c r="D16" s="52"/>
      <c r="E16" s="53"/>
      <c r="F16" s="5">
        <v>110</v>
      </c>
      <c r="G16" s="3">
        <f>(F16*1625)/1000</f>
        <v>178.75</v>
      </c>
      <c r="H16" s="2">
        <v>130</v>
      </c>
      <c r="I16" s="4">
        <f>(H16*1625)/1000</f>
        <v>211.25</v>
      </c>
    </row>
    <row r="17" spans="1:12" ht="15.75" x14ac:dyDescent="0.25">
      <c r="A17" s="44" t="s">
        <v>91</v>
      </c>
      <c r="B17" s="45"/>
      <c r="C17" s="45"/>
      <c r="D17" s="45"/>
      <c r="E17" s="46"/>
      <c r="F17" s="12">
        <v>60</v>
      </c>
      <c r="G17" s="13">
        <f>(F17*223)/160</f>
        <v>83.625</v>
      </c>
      <c r="H17" s="12">
        <v>80</v>
      </c>
      <c r="I17" s="14">
        <f>(H17*223)/160</f>
        <v>111.5</v>
      </c>
    </row>
    <row r="18" spans="1:12" ht="15.75" x14ac:dyDescent="0.25">
      <c r="A18" s="44" t="s">
        <v>92</v>
      </c>
      <c r="B18" s="45"/>
      <c r="C18" s="45"/>
      <c r="D18" s="45"/>
      <c r="E18" s="46"/>
      <c r="F18" s="16">
        <v>30</v>
      </c>
      <c r="G18" s="7">
        <f>(F18*1332)/1000</f>
        <v>39.96</v>
      </c>
      <c r="H18" s="6">
        <v>40</v>
      </c>
      <c r="I18" s="8">
        <f>(H18*1332)/1000</f>
        <v>53.28</v>
      </c>
    </row>
    <row r="19" spans="1:12" ht="15.75" x14ac:dyDescent="0.25">
      <c r="A19" s="44" t="s">
        <v>14</v>
      </c>
      <c r="B19" s="45"/>
      <c r="C19" s="45"/>
      <c r="D19" s="45"/>
      <c r="E19" s="46"/>
      <c r="F19" s="12">
        <v>150</v>
      </c>
      <c r="G19" s="13">
        <f>(F19*110)/200</f>
        <v>82.5</v>
      </c>
      <c r="H19" s="12">
        <v>180</v>
      </c>
      <c r="I19" s="14">
        <f>(H19*110)/200</f>
        <v>99</v>
      </c>
    </row>
    <row r="20" spans="1:12" ht="15.75" x14ac:dyDescent="0.25">
      <c r="A20" s="54" t="s">
        <v>15</v>
      </c>
      <c r="B20" s="55"/>
      <c r="C20" s="55"/>
      <c r="D20" s="55"/>
      <c r="E20" s="56"/>
      <c r="F20" s="16">
        <v>40</v>
      </c>
      <c r="G20" s="7">
        <f>(F20*174)/100</f>
        <v>69.599999999999994</v>
      </c>
      <c r="H20" s="6">
        <v>50</v>
      </c>
      <c r="I20" s="8">
        <f>(H20*174)/100</f>
        <v>87</v>
      </c>
      <c r="L20" s="26"/>
    </row>
    <row r="21" spans="1:12" ht="27" x14ac:dyDescent="0.35">
      <c r="A21" s="57" t="s">
        <v>16</v>
      </c>
      <c r="B21" s="57"/>
      <c r="C21" s="57"/>
      <c r="D21" s="57"/>
      <c r="E21" s="57"/>
      <c r="F21" s="57"/>
      <c r="G21" s="57"/>
      <c r="H21" s="57"/>
      <c r="I21" s="57"/>
    </row>
    <row r="22" spans="1:12" ht="15.75" x14ac:dyDescent="0.25">
      <c r="A22" s="44" t="s">
        <v>17</v>
      </c>
      <c r="B22" s="45"/>
      <c r="C22" s="45"/>
      <c r="D22" s="45"/>
      <c r="E22" s="46"/>
      <c r="F22" s="12">
        <v>185</v>
      </c>
      <c r="G22" s="13">
        <f>(F22*76)/150</f>
        <v>93.733333333333334</v>
      </c>
      <c r="H22" s="12">
        <v>195</v>
      </c>
      <c r="I22" s="14">
        <f>(H22*76)/150</f>
        <v>98.8</v>
      </c>
    </row>
    <row r="23" spans="1:12" ht="15.75" x14ac:dyDescent="0.25">
      <c r="A23" s="54" t="s">
        <v>9</v>
      </c>
      <c r="B23" s="55"/>
      <c r="C23" s="55"/>
      <c r="D23" s="55"/>
      <c r="E23" s="56"/>
      <c r="F23" s="6">
        <v>20</v>
      </c>
      <c r="G23" s="7">
        <f>(F23*235)/100</f>
        <v>47</v>
      </c>
      <c r="H23" s="6">
        <v>30</v>
      </c>
      <c r="I23" s="8">
        <f>(H23*235)/100</f>
        <v>70.5</v>
      </c>
    </row>
    <row r="24" spans="1:12" ht="15.75" x14ac:dyDescent="0.25">
      <c r="A24" s="54" t="s">
        <v>18</v>
      </c>
      <c r="B24" s="55"/>
      <c r="C24" s="55"/>
      <c r="D24" s="55"/>
      <c r="E24" s="56"/>
      <c r="F24" s="6">
        <v>20</v>
      </c>
      <c r="G24" s="7">
        <f>(F24*330)/100</f>
        <v>66</v>
      </c>
      <c r="H24" s="6">
        <v>40</v>
      </c>
      <c r="I24" s="8">
        <f>(H24*330)/100</f>
        <v>132</v>
      </c>
    </row>
    <row r="25" spans="1:12" ht="27" x14ac:dyDescent="0.35">
      <c r="A25" s="47" t="s">
        <v>19</v>
      </c>
      <c r="B25" s="47"/>
      <c r="C25" s="47"/>
      <c r="D25" s="47"/>
      <c r="E25" s="47"/>
      <c r="F25" s="47"/>
      <c r="G25" s="47"/>
      <c r="H25" s="47"/>
      <c r="I25" s="47"/>
    </row>
    <row r="26" spans="1:12" ht="15.75" x14ac:dyDescent="0.25">
      <c r="A26" s="44" t="s">
        <v>20</v>
      </c>
      <c r="B26" s="45"/>
      <c r="C26" s="45"/>
      <c r="D26" s="45"/>
      <c r="E26" s="46"/>
      <c r="F26" s="6">
        <v>110</v>
      </c>
      <c r="G26" s="7">
        <f>(F26*915)/1000</f>
        <v>100.65</v>
      </c>
      <c r="H26" s="6">
        <v>130</v>
      </c>
      <c r="I26" s="8">
        <f>(H26*915)/1000</f>
        <v>118.95</v>
      </c>
    </row>
    <row r="27" spans="1:12" ht="15.75" x14ac:dyDescent="0.25">
      <c r="A27" s="44" t="s">
        <v>89</v>
      </c>
      <c r="B27" s="45"/>
      <c r="C27" s="45"/>
      <c r="D27" s="45"/>
      <c r="E27" s="46"/>
      <c r="F27" s="6">
        <v>75</v>
      </c>
      <c r="G27" s="7">
        <f>(F27*118)/100</f>
        <v>88.5</v>
      </c>
      <c r="H27" s="6">
        <v>100</v>
      </c>
      <c r="I27" s="8">
        <f>(H27*118)/100</f>
        <v>118</v>
      </c>
    </row>
    <row r="28" spans="1:12" ht="15.75" x14ac:dyDescent="0.25">
      <c r="A28" s="44" t="s">
        <v>111</v>
      </c>
      <c r="B28" s="45"/>
      <c r="C28" s="45"/>
      <c r="D28" s="45"/>
      <c r="E28" s="46"/>
      <c r="F28" s="6">
        <v>150</v>
      </c>
      <c r="G28" s="7">
        <f>(F28*462)/1000</f>
        <v>69.3</v>
      </c>
      <c r="H28" s="6">
        <v>180</v>
      </c>
      <c r="I28" s="8">
        <f>(H28*462)/1000</f>
        <v>83.16</v>
      </c>
    </row>
    <row r="29" spans="1:12" ht="15.75" x14ac:dyDescent="0.25">
      <c r="A29" s="44" t="s">
        <v>9</v>
      </c>
      <c r="B29" s="45"/>
      <c r="C29" s="45"/>
      <c r="D29" s="45"/>
      <c r="E29" s="46"/>
      <c r="F29" s="6">
        <v>15</v>
      </c>
      <c r="G29" s="7">
        <f>(F29*235)/100</f>
        <v>35.25</v>
      </c>
      <c r="H29" s="6">
        <v>20</v>
      </c>
      <c r="I29" s="8">
        <f>(H29*235)/100</f>
        <v>47</v>
      </c>
    </row>
    <row r="30" spans="1:12" ht="15.75" x14ac:dyDescent="0.25">
      <c r="A30" s="44" t="s">
        <v>63</v>
      </c>
      <c r="B30" s="45"/>
      <c r="C30" s="45"/>
      <c r="D30" s="45"/>
      <c r="E30" s="46"/>
      <c r="F30" s="6">
        <v>95</v>
      </c>
      <c r="G30" s="7">
        <f>IF(A30="яблоко",(47*F30),IF(A30="банан",(96*F30),IF(A30="апельсин",(43*F30))))/100</f>
        <v>44.65</v>
      </c>
      <c r="H30" s="6">
        <v>100</v>
      </c>
      <c r="I30" s="8">
        <f>IF(A30="яблоко",(47*H30),IF(A30="банан",(96*H30),IF(A30="апельсин",(43*H30))))/100</f>
        <v>47</v>
      </c>
    </row>
    <row r="31" spans="1:12" ht="15.75" x14ac:dyDescent="0.25">
      <c r="A31" s="17"/>
      <c r="B31" s="1"/>
      <c r="C31" s="1"/>
      <c r="D31" s="1"/>
      <c r="E31" s="1"/>
      <c r="F31" s="1"/>
      <c r="G31" s="1"/>
      <c r="H31" s="1"/>
      <c r="I31" s="18"/>
      <c r="J31" s="19"/>
    </row>
    <row r="32" spans="1:12" ht="15.75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ht="15.75" x14ac:dyDescent="0.25">
      <c r="A33" s="1"/>
      <c r="B33" s="43" t="s">
        <v>115</v>
      </c>
      <c r="C33" s="43"/>
      <c r="D33" s="43"/>
      <c r="E33" s="43"/>
      <c r="F33" s="43"/>
      <c r="G33" s="43"/>
      <c r="H33" s="43"/>
      <c r="I33" s="1"/>
    </row>
    <row r="34" spans="1:9" ht="15.75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ht="15.75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ht="15.75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ht="15.75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ht="15.75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ht="15.75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ht="15.75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ht="15.75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ht="15.75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ht="15.75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ht="15.75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ht="15.75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ht="15.75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ht="15.75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ht="15.75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ht="15.75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mergeCells count="35">
    <mergeCell ref="A6:I6"/>
    <mergeCell ref="A7:E7"/>
    <mergeCell ref="A8:E8"/>
    <mergeCell ref="A9:E9"/>
    <mergeCell ref="A1:I1"/>
    <mergeCell ref="A2:I2"/>
    <mergeCell ref="A3:E5"/>
    <mergeCell ref="F3:G3"/>
    <mergeCell ref="H3:I3"/>
    <mergeCell ref="F4:F5"/>
    <mergeCell ref="G4:G5"/>
    <mergeCell ref="H4:H5"/>
    <mergeCell ref="I4:I5"/>
    <mergeCell ref="A10:E10"/>
    <mergeCell ref="A25:I25"/>
    <mergeCell ref="A14:E14"/>
    <mergeCell ref="A15:E15"/>
    <mergeCell ref="A16:E16"/>
    <mergeCell ref="A17:E17"/>
    <mergeCell ref="A18:E18"/>
    <mergeCell ref="A19:E19"/>
    <mergeCell ref="A20:E20"/>
    <mergeCell ref="A21:I21"/>
    <mergeCell ref="A22:E22"/>
    <mergeCell ref="A23:E23"/>
    <mergeCell ref="A24:E24"/>
    <mergeCell ref="A12:E12"/>
    <mergeCell ref="A13:I13"/>
    <mergeCell ref="A11:I11"/>
    <mergeCell ref="B33:H33"/>
    <mergeCell ref="A26:E26"/>
    <mergeCell ref="A27:E27"/>
    <mergeCell ref="A28:E28"/>
    <mergeCell ref="A29:E29"/>
    <mergeCell ref="A30:E30"/>
  </mergeCells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8"/>
  <sheetViews>
    <sheetView tabSelected="1" topLeftCell="A7" zoomScaleNormal="100" workbookViewId="0">
      <selection activeCell="B32" sqref="B32:H32"/>
    </sheetView>
  </sheetViews>
  <sheetFormatPr defaultRowHeight="15" x14ac:dyDescent="0.25"/>
  <cols>
    <col min="6" max="6" width="8.7109375" customWidth="1"/>
    <col min="7" max="7" width="11.7109375" customWidth="1"/>
    <col min="8" max="8" width="8.42578125" customWidth="1"/>
    <col min="9" max="9" width="11.5703125" customWidth="1"/>
  </cols>
  <sheetData>
    <row r="1" spans="1:9" ht="30" x14ac:dyDescent="0.4">
      <c r="A1" s="64" t="s">
        <v>0</v>
      </c>
      <c r="B1" s="65"/>
      <c r="C1" s="65"/>
      <c r="D1" s="65"/>
      <c r="E1" s="65"/>
      <c r="F1" s="65"/>
      <c r="G1" s="65"/>
      <c r="H1" s="65"/>
      <c r="I1" s="65"/>
    </row>
    <row r="2" spans="1:9" ht="25.5" x14ac:dyDescent="0.35">
      <c r="A2" s="66" t="s">
        <v>130</v>
      </c>
      <c r="B2" s="67"/>
      <c r="C2" s="67"/>
      <c r="D2" s="67"/>
      <c r="E2" s="67"/>
      <c r="F2" s="67"/>
      <c r="G2" s="67"/>
      <c r="H2" s="67"/>
      <c r="I2" s="67"/>
    </row>
    <row r="3" spans="1:9" x14ac:dyDescent="0.25">
      <c r="A3" s="68" t="s">
        <v>1</v>
      </c>
      <c r="B3" s="69"/>
      <c r="C3" s="69"/>
      <c r="D3" s="69"/>
      <c r="E3" s="70"/>
      <c r="F3" s="77" t="s">
        <v>2</v>
      </c>
      <c r="G3" s="78"/>
      <c r="H3" s="79" t="s">
        <v>3</v>
      </c>
      <c r="I3" s="78"/>
    </row>
    <row r="4" spans="1:9" ht="15" customHeight="1" x14ac:dyDescent="0.25">
      <c r="A4" s="71"/>
      <c r="B4" s="72"/>
      <c r="C4" s="72"/>
      <c r="D4" s="72"/>
      <c r="E4" s="73"/>
      <c r="F4" s="80" t="s">
        <v>4</v>
      </c>
      <c r="G4" s="82" t="s">
        <v>5</v>
      </c>
      <c r="H4" s="80" t="s">
        <v>4</v>
      </c>
      <c r="I4" s="84" t="s">
        <v>5</v>
      </c>
    </row>
    <row r="5" spans="1:9" ht="21" customHeight="1" x14ac:dyDescent="0.25">
      <c r="A5" s="74"/>
      <c r="B5" s="75"/>
      <c r="C5" s="75"/>
      <c r="D5" s="75"/>
      <c r="E5" s="76"/>
      <c r="F5" s="81"/>
      <c r="G5" s="83"/>
      <c r="H5" s="81"/>
      <c r="I5" s="81"/>
    </row>
    <row r="6" spans="1:9" ht="28.5" x14ac:dyDescent="0.45">
      <c r="A6" s="57" t="s">
        <v>6</v>
      </c>
      <c r="B6" s="63"/>
      <c r="C6" s="63"/>
      <c r="D6" s="63"/>
      <c r="E6" s="63"/>
      <c r="F6" s="63"/>
      <c r="G6" s="63"/>
      <c r="H6" s="63"/>
      <c r="I6" s="63"/>
    </row>
    <row r="7" spans="1:9" ht="15.75" x14ac:dyDescent="0.25">
      <c r="A7" s="44" t="s">
        <v>40</v>
      </c>
      <c r="B7" s="45"/>
      <c r="C7" s="45"/>
      <c r="D7" s="45"/>
      <c r="E7" s="46"/>
      <c r="F7" s="12">
        <v>150</v>
      </c>
      <c r="G7" s="13">
        <f>(F7*1142)/1000</f>
        <v>171.3</v>
      </c>
      <c r="H7" s="12">
        <v>180</v>
      </c>
      <c r="I7" s="13">
        <f>(H7*1142)/1000</f>
        <v>205.56</v>
      </c>
    </row>
    <row r="8" spans="1:9" ht="15.75" x14ac:dyDescent="0.25">
      <c r="A8" s="44" t="s">
        <v>8</v>
      </c>
      <c r="B8" s="45"/>
      <c r="C8" s="45"/>
      <c r="D8" s="45"/>
      <c r="E8" s="46"/>
      <c r="F8" s="2">
        <v>160</v>
      </c>
      <c r="G8" s="3">
        <f>(F8*91)/180</f>
        <v>80.888888888888886</v>
      </c>
      <c r="H8" s="2">
        <v>180</v>
      </c>
      <c r="I8" s="3">
        <f>(H8*91)/180</f>
        <v>91</v>
      </c>
    </row>
    <row r="9" spans="1:9" ht="15.75" x14ac:dyDescent="0.25">
      <c r="A9" s="44" t="s">
        <v>9</v>
      </c>
      <c r="B9" s="45"/>
      <c r="C9" s="45"/>
      <c r="D9" s="45"/>
      <c r="E9" s="46"/>
      <c r="F9" s="12">
        <v>25</v>
      </c>
      <c r="G9" s="13">
        <f>(F9*235)/100</f>
        <v>58.75</v>
      </c>
      <c r="H9" s="12">
        <v>30</v>
      </c>
      <c r="I9" s="13">
        <f>(H9*235)/100</f>
        <v>70.5</v>
      </c>
    </row>
    <row r="10" spans="1:9" ht="15.75" x14ac:dyDescent="0.25">
      <c r="A10" s="48" t="s">
        <v>10</v>
      </c>
      <c r="B10" s="49"/>
      <c r="C10" s="49"/>
      <c r="D10" s="49"/>
      <c r="E10" s="50"/>
      <c r="F10" s="30">
        <v>7</v>
      </c>
      <c r="G10" s="11">
        <f>(F10*748)/100</f>
        <v>52.36</v>
      </c>
      <c r="H10" s="9">
        <v>10</v>
      </c>
      <c r="I10" s="10">
        <f>(H10*748)/100</f>
        <v>74.8</v>
      </c>
    </row>
    <row r="11" spans="1:9" ht="15.75" x14ac:dyDescent="0.25">
      <c r="A11" s="58" t="s">
        <v>57</v>
      </c>
      <c r="B11" s="59"/>
      <c r="C11" s="59"/>
      <c r="D11" s="59"/>
      <c r="E11" s="60"/>
      <c r="F11" s="25" t="s">
        <v>94</v>
      </c>
      <c r="G11" s="29">
        <v>63</v>
      </c>
      <c r="H11" s="24" t="s">
        <v>94</v>
      </c>
      <c r="I11" s="31">
        <v>63</v>
      </c>
    </row>
    <row r="12" spans="1:9" ht="27.75" x14ac:dyDescent="0.4">
      <c r="A12" s="57" t="s">
        <v>11</v>
      </c>
      <c r="B12" s="62"/>
      <c r="C12" s="62"/>
      <c r="D12" s="62"/>
      <c r="E12" s="62"/>
      <c r="F12" s="62"/>
      <c r="G12" s="62"/>
      <c r="H12" s="62"/>
      <c r="I12" s="62"/>
    </row>
    <row r="13" spans="1:9" ht="15.75" x14ac:dyDescent="0.25">
      <c r="A13" s="58" t="s">
        <v>25</v>
      </c>
      <c r="B13" s="59"/>
      <c r="C13" s="59"/>
      <c r="D13" s="59"/>
      <c r="E13" s="60"/>
      <c r="F13" s="25">
        <v>100</v>
      </c>
      <c r="G13" s="25">
        <v>42.6</v>
      </c>
      <c r="H13" s="25">
        <v>100</v>
      </c>
      <c r="I13" s="24">
        <v>42.6</v>
      </c>
    </row>
    <row r="14" spans="1:9" ht="27.75" customHeight="1" x14ac:dyDescent="0.25">
      <c r="A14" s="61" t="s">
        <v>26</v>
      </c>
      <c r="B14" s="61"/>
      <c r="C14" s="61"/>
      <c r="D14" s="61"/>
      <c r="E14" s="61"/>
      <c r="F14" s="61"/>
      <c r="G14" s="61"/>
      <c r="H14" s="61"/>
      <c r="I14" s="61"/>
    </row>
    <row r="15" spans="1:9" ht="15.75" x14ac:dyDescent="0.25">
      <c r="A15" s="48" t="s">
        <v>41</v>
      </c>
      <c r="B15" s="49"/>
      <c r="C15" s="49"/>
      <c r="D15" s="49"/>
      <c r="E15" s="50"/>
      <c r="F15" s="15">
        <v>30</v>
      </c>
      <c r="G15" s="10">
        <f>(F15*64)/100</f>
        <v>19.2</v>
      </c>
      <c r="H15" s="9">
        <v>50</v>
      </c>
      <c r="I15" s="11">
        <f>(H15*64)/100</f>
        <v>32</v>
      </c>
    </row>
    <row r="16" spans="1:9" ht="15.75" x14ac:dyDescent="0.25">
      <c r="A16" s="44" t="s">
        <v>74</v>
      </c>
      <c r="B16" s="45"/>
      <c r="C16" s="45"/>
      <c r="D16" s="45"/>
      <c r="E16" s="46"/>
      <c r="F16" s="12">
        <v>180</v>
      </c>
      <c r="G16" s="13">
        <f>(F16*483)/1000</f>
        <v>86.94</v>
      </c>
      <c r="H16" s="12">
        <v>200</v>
      </c>
      <c r="I16" s="14">
        <f>(H16*483)/1000</f>
        <v>96.6</v>
      </c>
    </row>
    <row r="17" spans="1:12" ht="15.75" x14ac:dyDescent="0.25">
      <c r="A17" s="51" t="s">
        <v>31</v>
      </c>
      <c r="B17" s="52"/>
      <c r="C17" s="52"/>
      <c r="D17" s="52"/>
      <c r="E17" s="53"/>
      <c r="F17" s="5">
        <v>110</v>
      </c>
      <c r="G17" s="3">
        <f>(F17*751)/1000</f>
        <v>82.61</v>
      </c>
      <c r="H17" s="2">
        <v>130</v>
      </c>
      <c r="I17" s="4">
        <f>(H17*751)/1000</f>
        <v>97.63</v>
      </c>
    </row>
    <row r="18" spans="1:12" ht="15.75" x14ac:dyDescent="0.25">
      <c r="A18" s="44" t="s">
        <v>79</v>
      </c>
      <c r="B18" s="45"/>
      <c r="C18" s="45"/>
      <c r="D18" s="45"/>
      <c r="E18" s="46"/>
      <c r="F18" s="12">
        <v>60</v>
      </c>
      <c r="G18" s="13">
        <f>(F18*149)/75</f>
        <v>119.2</v>
      </c>
      <c r="H18" s="12">
        <v>80</v>
      </c>
      <c r="I18" s="14">
        <f>(H18*149)/75</f>
        <v>158.93333333333334</v>
      </c>
    </row>
    <row r="19" spans="1:12" ht="15.75" x14ac:dyDescent="0.25">
      <c r="A19" s="44" t="s">
        <v>14</v>
      </c>
      <c r="B19" s="45"/>
      <c r="C19" s="45"/>
      <c r="D19" s="45"/>
      <c r="E19" s="46"/>
      <c r="F19" s="12">
        <v>150</v>
      </c>
      <c r="G19" s="13">
        <f>(F19*110)/200</f>
        <v>82.5</v>
      </c>
      <c r="H19" s="12">
        <v>180</v>
      </c>
      <c r="I19" s="14">
        <f>(H19*110)/200</f>
        <v>99</v>
      </c>
    </row>
    <row r="20" spans="1:12" ht="15.75" x14ac:dyDescent="0.25">
      <c r="A20" s="54" t="s">
        <v>15</v>
      </c>
      <c r="B20" s="55"/>
      <c r="C20" s="55"/>
      <c r="D20" s="55"/>
      <c r="E20" s="56"/>
      <c r="F20" s="16">
        <v>40</v>
      </c>
      <c r="G20" s="7">
        <f>(F20*174)/100</f>
        <v>69.599999999999994</v>
      </c>
      <c r="H20" s="6">
        <v>49</v>
      </c>
      <c r="I20" s="8">
        <f>(H20*174)/100</f>
        <v>85.26</v>
      </c>
      <c r="L20" s="26"/>
    </row>
    <row r="21" spans="1:12" ht="27" x14ac:dyDescent="0.35">
      <c r="A21" s="57" t="s">
        <v>16</v>
      </c>
      <c r="B21" s="57"/>
      <c r="C21" s="57"/>
      <c r="D21" s="57"/>
      <c r="E21" s="57"/>
      <c r="F21" s="57"/>
      <c r="G21" s="57"/>
      <c r="H21" s="57"/>
      <c r="I21" s="57"/>
    </row>
    <row r="22" spans="1:12" ht="15.75" x14ac:dyDescent="0.25">
      <c r="A22" s="44" t="s">
        <v>84</v>
      </c>
      <c r="B22" s="45"/>
      <c r="C22" s="45"/>
      <c r="D22" s="45"/>
      <c r="E22" s="46"/>
      <c r="F22" s="12">
        <v>180</v>
      </c>
      <c r="G22" s="13">
        <f>(F22*174)/200</f>
        <v>156.6</v>
      </c>
      <c r="H22" s="12">
        <v>195</v>
      </c>
      <c r="I22" s="14">
        <f>(H22*174)/200</f>
        <v>169.65</v>
      </c>
    </row>
    <row r="23" spans="1:12" ht="15.75" x14ac:dyDescent="0.25">
      <c r="A23" s="54" t="s">
        <v>9</v>
      </c>
      <c r="B23" s="55"/>
      <c r="C23" s="55"/>
      <c r="D23" s="55"/>
      <c r="E23" s="56"/>
      <c r="F23" s="6">
        <v>20</v>
      </c>
      <c r="G23" s="7">
        <f>(F23*235)/100</f>
        <v>47</v>
      </c>
      <c r="H23" s="6">
        <v>30</v>
      </c>
      <c r="I23" s="8">
        <f>(H23*235)/100</f>
        <v>70.5</v>
      </c>
    </row>
    <row r="24" spans="1:12" ht="27" x14ac:dyDescent="0.35">
      <c r="A24" s="47" t="s">
        <v>19</v>
      </c>
      <c r="B24" s="47"/>
      <c r="C24" s="47"/>
      <c r="D24" s="47"/>
      <c r="E24" s="47"/>
      <c r="F24" s="47"/>
      <c r="G24" s="47"/>
      <c r="H24" s="47"/>
      <c r="I24" s="47"/>
    </row>
    <row r="25" spans="1:12" ht="15.75" x14ac:dyDescent="0.25">
      <c r="A25" s="44" t="s">
        <v>45</v>
      </c>
      <c r="B25" s="45"/>
      <c r="C25" s="45"/>
      <c r="D25" s="45"/>
      <c r="E25" s="46"/>
      <c r="F25" s="6">
        <v>110</v>
      </c>
      <c r="G25" s="7">
        <f>(F25*948)/1000</f>
        <v>104.28</v>
      </c>
      <c r="H25" s="6">
        <v>150</v>
      </c>
      <c r="I25" s="8">
        <f>(H25*948)/1000</f>
        <v>142.19999999999999</v>
      </c>
    </row>
    <row r="26" spans="1:12" ht="15.75" x14ac:dyDescent="0.25">
      <c r="A26" s="44" t="s">
        <v>75</v>
      </c>
      <c r="B26" s="45"/>
      <c r="C26" s="45"/>
      <c r="D26" s="45"/>
      <c r="E26" s="46"/>
      <c r="F26" s="6">
        <v>60</v>
      </c>
      <c r="G26" s="7">
        <f>(F26*113)/100</f>
        <v>67.8</v>
      </c>
      <c r="H26" s="6">
        <v>80</v>
      </c>
      <c r="I26" s="8">
        <f>(H26*113)/100</f>
        <v>90.4</v>
      </c>
    </row>
    <row r="27" spans="1:12" ht="15.75" x14ac:dyDescent="0.25">
      <c r="A27" s="44" t="s">
        <v>47</v>
      </c>
      <c r="B27" s="45"/>
      <c r="C27" s="45"/>
      <c r="D27" s="45"/>
      <c r="E27" s="46"/>
      <c r="F27" s="6">
        <v>155</v>
      </c>
      <c r="G27" s="7">
        <f>(F27*28)/150</f>
        <v>28.933333333333334</v>
      </c>
      <c r="H27" s="6">
        <v>180</v>
      </c>
      <c r="I27" s="8">
        <f>(H27*28)/150</f>
        <v>33.6</v>
      </c>
    </row>
    <row r="28" spans="1:12" ht="15.75" x14ac:dyDescent="0.25">
      <c r="A28" s="44" t="s">
        <v>9</v>
      </c>
      <c r="B28" s="45"/>
      <c r="C28" s="45"/>
      <c r="D28" s="45"/>
      <c r="E28" s="46"/>
      <c r="F28" s="6">
        <v>17</v>
      </c>
      <c r="G28" s="7">
        <f>(F28*235)/100</f>
        <v>39.950000000000003</v>
      </c>
      <c r="H28" s="6">
        <v>25</v>
      </c>
      <c r="I28" s="8">
        <f>(H28*235)/100</f>
        <v>58.75</v>
      </c>
    </row>
    <row r="29" spans="1:12" ht="15.75" x14ac:dyDescent="0.25">
      <c r="A29" s="44" t="s">
        <v>88</v>
      </c>
      <c r="B29" s="45"/>
      <c r="C29" s="45"/>
      <c r="D29" s="45"/>
      <c r="E29" s="46"/>
      <c r="F29" s="6">
        <v>95</v>
      </c>
      <c r="G29" s="7">
        <f>'8 день'!$G$30</f>
        <v>44.65</v>
      </c>
      <c r="H29" s="6">
        <v>100</v>
      </c>
      <c r="I29" s="8">
        <f>'8 день'!$I$30</f>
        <v>47</v>
      </c>
    </row>
    <row r="30" spans="1:12" ht="15.75" x14ac:dyDescent="0.25">
      <c r="A30" s="17"/>
      <c r="B30" s="1"/>
      <c r="C30" s="1"/>
      <c r="D30" s="1"/>
      <c r="E30" s="1"/>
      <c r="F30" s="1"/>
      <c r="G30" s="1"/>
      <c r="H30" s="1"/>
      <c r="I30" s="18"/>
      <c r="J30" s="19"/>
    </row>
    <row r="31" spans="1:12" ht="15.75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12" ht="15.75" x14ac:dyDescent="0.25">
      <c r="A32" s="1"/>
      <c r="B32" s="43" t="s">
        <v>131</v>
      </c>
      <c r="C32" s="43"/>
      <c r="D32" s="43"/>
      <c r="E32" s="43"/>
      <c r="F32" s="43"/>
      <c r="G32" s="43"/>
      <c r="H32" s="43"/>
      <c r="I32" s="1"/>
    </row>
    <row r="33" spans="1:9" ht="15.75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ht="15.75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ht="15.75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ht="15.75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ht="15.75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ht="15.75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ht="15.75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ht="15.75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ht="15.75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ht="15.75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ht="15.75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ht="15.75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ht="15.75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ht="15.75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ht="15.75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ht="15.75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mergeCells count="34">
    <mergeCell ref="A11:E11"/>
    <mergeCell ref="A1:I1"/>
    <mergeCell ref="A2:I2"/>
    <mergeCell ref="A3:E5"/>
    <mergeCell ref="F3:G3"/>
    <mergeCell ref="H3:I3"/>
    <mergeCell ref="F4:F5"/>
    <mergeCell ref="G4:G5"/>
    <mergeCell ref="H4:H5"/>
    <mergeCell ref="I4:I5"/>
    <mergeCell ref="A6:I6"/>
    <mergeCell ref="A7:E7"/>
    <mergeCell ref="A8:E8"/>
    <mergeCell ref="A9:E9"/>
    <mergeCell ref="A10:E10"/>
    <mergeCell ref="A23:E23"/>
    <mergeCell ref="A12:I12"/>
    <mergeCell ref="A13:E13"/>
    <mergeCell ref="A14:I14"/>
    <mergeCell ref="A15:E15"/>
    <mergeCell ref="A16:E16"/>
    <mergeCell ref="A17:E17"/>
    <mergeCell ref="A18:E18"/>
    <mergeCell ref="A19:E19"/>
    <mergeCell ref="A20:E20"/>
    <mergeCell ref="A21:I21"/>
    <mergeCell ref="A22:E22"/>
    <mergeCell ref="B32:H32"/>
    <mergeCell ref="A24:I24"/>
    <mergeCell ref="A25:E25"/>
    <mergeCell ref="A26:E26"/>
    <mergeCell ref="A27:E27"/>
    <mergeCell ref="A28:E28"/>
    <mergeCell ref="A29:E29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topLeftCell="A22" zoomScaleNormal="100" workbookViewId="0">
      <selection activeCell="B33" sqref="B33:H33"/>
    </sheetView>
  </sheetViews>
  <sheetFormatPr defaultRowHeight="15" x14ac:dyDescent="0.25"/>
  <cols>
    <col min="6" max="6" width="8.7109375" customWidth="1"/>
    <col min="7" max="7" width="11.7109375" customWidth="1"/>
    <col min="8" max="8" width="8.42578125" customWidth="1"/>
    <col min="9" max="9" width="11.5703125" customWidth="1"/>
  </cols>
  <sheetData>
    <row r="1" spans="1:10" ht="30" x14ac:dyDescent="0.4">
      <c r="A1" s="64" t="s">
        <v>0</v>
      </c>
      <c r="B1" s="65"/>
      <c r="C1" s="65"/>
      <c r="D1" s="65"/>
      <c r="E1" s="65"/>
      <c r="F1" s="65"/>
      <c r="G1" s="65"/>
      <c r="H1" s="65"/>
      <c r="I1" s="65"/>
    </row>
    <row r="2" spans="1:10" ht="25.5" x14ac:dyDescent="0.35">
      <c r="A2" s="66" t="s">
        <v>116</v>
      </c>
      <c r="B2" s="67"/>
      <c r="C2" s="67"/>
      <c r="D2" s="67"/>
      <c r="E2" s="67"/>
      <c r="F2" s="67"/>
      <c r="G2" s="67"/>
      <c r="H2" s="67"/>
      <c r="I2" s="67"/>
    </row>
    <row r="3" spans="1:10" x14ac:dyDescent="0.25">
      <c r="A3" s="68" t="s">
        <v>1</v>
      </c>
      <c r="B3" s="69"/>
      <c r="C3" s="69"/>
      <c r="D3" s="69"/>
      <c r="E3" s="70"/>
      <c r="F3" s="77" t="s">
        <v>2</v>
      </c>
      <c r="G3" s="78"/>
      <c r="H3" s="79" t="s">
        <v>3</v>
      </c>
      <c r="I3" s="78"/>
    </row>
    <row r="4" spans="1:10" ht="15" customHeight="1" x14ac:dyDescent="0.25">
      <c r="A4" s="71"/>
      <c r="B4" s="72"/>
      <c r="C4" s="72"/>
      <c r="D4" s="72"/>
      <c r="E4" s="73"/>
      <c r="F4" s="80" t="s">
        <v>4</v>
      </c>
      <c r="G4" s="82" t="s">
        <v>5</v>
      </c>
      <c r="H4" s="80" t="s">
        <v>4</v>
      </c>
      <c r="I4" s="84" t="s">
        <v>5</v>
      </c>
    </row>
    <row r="5" spans="1:10" ht="21" customHeight="1" x14ac:dyDescent="0.25">
      <c r="A5" s="74"/>
      <c r="B5" s="75"/>
      <c r="C5" s="75"/>
      <c r="D5" s="75"/>
      <c r="E5" s="76"/>
      <c r="F5" s="81"/>
      <c r="G5" s="83"/>
      <c r="H5" s="81"/>
      <c r="I5" s="81"/>
    </row>
    <row r="6" spans="1:10" ht="28.5" x14ac:dyDescent="0.45">
      <c r="A6" s="57" t="s">
        <v>6</v>
      </c>
      <c r="B6" s="63"/>
      <c r="C6" s="63"/>
      <c r="D6" s="63"/>
      <c r="E6" s="63"/>
      <c r="F6" s="63"/>
      <c r="G6" s="63"/>
      <c r="H6" s="63"/>
      <c r="I6" s="63"/>
    </row>
    <row r="7" spans="1:10" ht="15.75" x14ac:dyDescent="0.25">
      <c r="A7" s="44" t="s">
        <v>22</v>
      </c>
      <c r="B7" s="45"/>
      <c r="C7" s="45"/>
      <c r="D7" s="45"/>
      <c r="E7" s="46"/>
      <c r="F7" s="12">
        <v>160</v>
      </c>
      <c r="G7" s="13">
        <f>(F7*726)/1000</f>
        <v>116.16</v>
      </c>
      <c r="H7" s="12">
        <v>200</v>
      </c>
      <c r="I7" s="13">
        <f>(H7*726)/1000</f>
        <v>145.19999999999999</v>
      </c>
    </row>
    <row r="8" spans="1:10" ht="15.75" x14ac:dyDescent="0.25">
      <c r="A8" s="44" t="s">
        <v>23</v>
      </c>
      <c r="B8" s="45"/>
      <c r="C8" s="45"/>
      <c r="D8" s="45"/>
      <c r="E8" s="46"/>
      <c r="F8" s="2">
        <v>160</v>
      </c>
      <c r="G8" s="3">
        <f>(F8*91)/180</f>
        <v>80.888888888888886</v>
      </c>
      <c r="H8" s="2">
        <v>180</v>
      </c>
      <c r="I8" s="3">
        <f>(H8*91)/180</f>
        <v>91</v>
      </c>
    </row>
    <row r="9" spans="1:10" ht="15.75" x14ac:dyDescent="0.25">
      <c r="A9" s="44" t="s">
        <v>9</v>
      </c>
      <c r="B9" s="45"/>
      <c r="C9" s="45"/>
      <c r="D9" s="45"/>
      <c r="E9" s="46"/>
      <c r="F9" s="12">
        <v>20</v>
      </c>
      <c r="G9" s="13">
        <f>(F9*235)/100</f>
        <v>47</v>
      </c>
      <c r="H9" s="12">
        <v>25</v>
      </c>
      <c r="I9" s="13">
        <f>(H9*235)/100</f>
        <v>58.75</v>
      </c>
    </row>
    <row r="10" spans="1:10" ht="15.75" x14ac:dyDescent="0.25">
      <c r="A10" s="36" t="s">
        <v>24</v>
      </c>
      <c r="B10" s="37"/>
      <c r="C10" s="37"/>
      <c r="D10" s="37"/>
      <c r="E10" s="38"/>
      <c r="F10" s="12">
        <v>10</v>
      </c>
      <c r="G10" s="13">
        <f>'9 день'!$G$11</f>
        <v>34.299999999999997</v>
      </c>
      <c r="H10" s="12">
        <v>15</v>
      </c>
      <c r="I10" s="13">
        <f>'9 день'!$I$11</f>
        <v>51.45</v>
      </c>
    </row>
    <row r="11" spans="1:10" ht="15.75" x14ac:dyDescent="0.25">
      <c r="A11" s="44" t="s">
        <v>10</v>
      </c>
      <c r="B11" s="45"/>
      <c r="C11" s="45"/>
      <c r="D11" s="45"/>
      <c r="E11" s="46"/>
      <c r="F11" s="12">
        <v>5</v>
      </c>
      <c r="G11" s="13">
        <f>(F11*748)/100</f>
        <v>37.4</v>
      </c>
      <c r="H11" s="12">
        <v>5</v>
      </c>
      <c r="I11" s="13">
        <f>(H11*748)/100</f>
        <v>37.4</v>
      </c>
    </row>
    <row r="12" spans="1:10" ht="27.75" x14ac:dyDescent="0.4">
      <c r="A12" s="86" t="s">
        <v>11</v>
      </c>
      <c r="B12" s="87"/>
      <c r="C12" s="87"/>
      <c r="D12" s="87"/>
      <c r="E12" s="87"/>
      <c r="F12" s="87"/>
      <c r="G12" s="87"/>
      <c r="H12" s="87"/>
      <c r="I12" s="87"/>
      <c r="J12" s="19"/>
    </row>
    <row r="13" spans="1:10" ht="15.75" x14ac:dyDescent="0.25">
      <c r="A13" s="58" t="s">
        <v>25</v>
      </c>
      <c r="B13" s="59"/>
      <c r="C13" s="59"/>
      <c r="D13" s="59"/>
      <c r="E13" s="60"/>
      <c r="F13" s="22">
        <v>100</v>
      </c>
      <c r="G13" s="21">
        <v>42.6</v>
      </c>
      <c r="H13" s="21">
        <v>100</v>
      </c>
      <c r="I13" s="21">
        <v>42.6</v>
      </c>
    </row>
    <row r="14" spans="1:10" ht="27" x14ac:dyDescent="0.25">
      <c r="A14" s="85" t="s">
        <v>26</v>
      </c>
      <c r="B14" s="85"/>
      <c r="C14" s="85"/>
      <c r="D14" s="85"/>
      <c r="E14" s="85"/>
      <c r="F14" s="85"/>
      <c r="G14" s="85"/>
      <c r="H14" s="85"/>
      <c r="I14" s="85"/>
    </row>
    <row r="15" spans="1:10" ht="15.75" x14ac:dyDescent="0.25">
      <c r="A15" s="51" t="s">
        <v>86</v>
      </c>
      <c r="B15" s="52"/>
      <c r="C15" s="52"/>
      <c r="D15" s="52"/>
      <c r="E15" s="53"/>
      <c r="F15" s="23">
        <v>30</v>
      </c>
      <c r="G15" s="4">
        <f>(F15*127)/100</f>
        <v>38.1</v>
      </c>
      <c r="H15" s="2">
        <v>50</v>
      </c>
      <c r="I15" s="4">
        <f>(H15*127)/100</f>
        <v>63.5</v>
      </c>
    </row>
    <row r="16" spans="1:10" ht="15.75" x14ac:dyDescent="0.25">
      <c r="A16" s="44" t="s">
        <v>49</v>
      </c>
      <c r="B16" s="45"/>
      <c r="C16" s="45"/>
      <c r="D16" s="45"/>
      <c r="E16" s="46"/>
      <c r="F16" s="12">
        <v>150</v>
      </c>
      <c r="G16" s="13">
        <f>(F16*405)/1000</f>
        <v>60.75</v>
      </c>
      <c r="H16" s="12">
        <v>180</v>
      </c>
      <c r="I16" s="14">
        <f>(H16*405)/1000</f>
        <v>72.900000000000006</v>
      </c>
    </row>
    <row r="17" spans="1:10" ht="15.75" x14ac:dyDescent="0.25">
      <c r="A17" s="51" t="s">
        <v>50</v>
      </c>
      <c r="B17" s="52"/>
      <c r="C17" s="52"/>
      <c r="D17" s="52"/>
      <c r="E17" s="53"/>
      <c r="F17" s="5">
        <v>110</v>
      </c>
      <c r="G17" s="3">
        <f>(F17*171)/155</f>
        <v>121.35483870967742</v>
      </c>
      <c r="H17" s="2">
        <v>130</v>
      </c>
      <c r="I17" s="4">
        <f>(H17*171)/155</f>
        <v>143.41935483870967</v>
      </c>
    </row>
    <row r="18" spans="1:10" ht="15.75" x14ac:dyDescent="0.25">
      <c r="A18" s="44" t="s">
        <v>104</v>
      </c>
      <c r="B18" s="45"/>
      <c r="C18" s="45"/>
      <c r="D18" s="45"/>
      <c r="E18" s="46"/>
      <c r="F18" s="12">
        <v>60</v>
      </c>
      <c r="G18" s="13">
        <f>(F18*132)/70</f>
        <v>113.14285714285714</v>
      </c>
      <c r="H18" s="12">
        <v>80</v>
      </c>
      <c r="I18" s="14">
        <f>(H18*132)/70</f>
        <v>150.85714285714286</v>
      </c>
    </row>
    <row r="19" spans="1:10" ht="15.75" x14ac:dyDescent="0.25">
      <c r="A19" s="54" t="s">
        <v>51</v>
      </c>
      <c r="B19" s="55"/>
      <c r="C19" s="55"/>
      <c r="D19" s="55"/>
      <c r="E19" s="56"/>
      <c r="F19" s="16">
        <v>30</v>
      </c>
      <c r="G19" s="7">
        <f>(F19*801)/1000</f>
        <v>24.03</v>
      </c>
      <c r="H19" s="6">
        <v>40</v>
      </c>
      <c r="I19" s="8">
        <f>(H19*801)/1000</f>
        <v>32.04</v>
      </c>
    </row>
    <row r="20" spans="1:10" ht="15.75" x14ac:dyDescent="0.25">
      <c r="A20" s="44" t="s">
        <v>14</v>
      </c>
      <c r="B20" s="45"/>
      <c r="C20" s="45"/>
      <c r="D20" s="45"/>
      <c r="E20" s="46"/>
      <c r="F20" s="12">
        <v>150</v>
      </c>
      <c r="G20" s="13">
        <f>(F20*110)/200</f>
        <v>82.5</v>
      </c>
      <c r="H20" s="12">
        <v>180</v>
      </c>
      <c r="I20" s="14">
        <f>(H20*110)/200</f>
        <v>99</v>
      </c>
    </row>
    <row r="21" spans="1:10" ht="15.75" x14ac:dyDescent="0.25">
      <c r="A21" s="54" t="s">
        <v>15</v>
      </c>
      <c r="B21" s="55"/>
      <c r="C21" s="55"/>
      <c r="D21" s="55"/>
      <c r="E21" s="56"/>
      <c r="F21" s="16">
        <v>33</v>
      </c>
      <c r="G21" s="7">
        <f>(F21*174)/100</f>
        <v>57.42</v>
      </c>
      <c r="H21" s="6">
        <v>42</v>
      </c>
      <c r="I21" s="8">
        <f>(H21*174)/100</f>
        <v>73.08</v>
      </c>
    </row>
    <row r="22" spans="1:10" ht="27" x14ac:dyDescent="0.35">
      <c r="A22" s="57" t="s">
        <v>16</v>
      </c>
      <c r="B22" s="57"/>
      <c r="C22" s="57"/>
      <c r="D22" s="57"/>
      <c r="E22" s="57"/>
      <c r="F22" s="57"/>
      <c r="G22" s="57"/>
      <c r="H22" s="57"/>
      <c r="I22" s="57"/>
    </row>
    <row r="23" spans="1:10" ht="15.75" x14ac:dyDescent="0.25">
      <c r="A23" s="44" t="s">
        <v>84</v>
      </c>
      <c r="B23" s="45"/>
      <c r="C23" s="45"/>
      <c r="D23" s="45"/>
      <c r="E23" s="46"/>
      <c r="F23" s="12">
        <v>150</v>
      </c>
      <c r="G23" s="13">
        <f>(F23*75)/150</f>
        <v>75</v>
      </c>
      <c r="H23" s="12">
        <v>165</v>
      </c>
      <c r="I23" s="14">
        <f>(H23*75)/150</f>
        <v>82.5</v>
      </c>
    </row>
    <row r="24" spans="1:10" ht="15.75" x14ac:dyDescent="0.25">
      <c r="A24" s="54" t="s">
        <v>52</v>
      </c>
      <c r="B24" s="55"/>
      <c r="C24" s="55"/>
      <c r="D24" s="55"/>
      <c r="E24" s="56"/>
      <c r="F24" s="6">
        <v>60</v>
      </c>
      <c r="G24" s="7">
        <f>(F24*187)/60</f>
        <v>187</v>
      </c>
      <c r="H24" s="6">
        <v>70</v>
      </c>
      <c r="I24" s="8">
        <f>(H24*187)/60</f>
        <v>218.16666666666666</v>
      </c>
    </row>
    <row r="25" spans="1:10" ht="27" x14ac:dyDescent="0.35">
      <c r="A25" s="47" t="s">
        <v>19</v>
      </c>
      <c r="B25" s="47"/>
      <c r="C25" s="47"/>
      <c r="D25" s="47"/>
      <c r="E25" s="47"/>
      <c r="F25" s="47"/>
      <c r="G25" s="47"/>
      <c r="H25" s="47"/>
      <c r="I25" s="47"/>
    </row>
    <row r="26" spans="1:10" ht="15.75" x14ac:dyDescent="0.25">
      <c r="A26" s="44" t="s">
        <v>53</v>
      </c>
      <c r="B26" s="45"/>
      <c r="C26" s="45"/>
      <c r="D26" s="45"/>
      <c r="E26" s="46"/>
      <c r="F26" s="6">
        <v>100</v>
      </c>
      <c r="G26" s="7">
        <f>(F26*425)/150</f>
        <v>283.33333333333331</v>
      </c>
      <c r="H26" s="6">
        <v>120</v>
      </c>
      <c r="I26" s="8">
        <f>(H26*425)/150</f>
        <v>340</v>
      </c>
    </row>
    <row r="27" spans="1:10" ht="15.75" x14ac:dyDescent="0.25">
      <c r="A27" s="44" t="s">
        <v>54</v>
      </c>
      <c r="B27" s="45"/>
      <c r="C27" s="45"/>
      <c r="D27" s="45"/>
      <c r="E27" s="46"/>
      <c r="F27" s="6">
        <v>30</v>
      </c>
      <c r="G27" s="7">
        <f>(F27*1015)/1000</f>
        <v>30.45</v>
      </c>
      <c r="H27" s="6">
        <v>35</v>
      </c>
      <c r="I27" s="8">
        <f>(H27*1015)/1000</f>
        <v>35.524999999999999</v>
      </c>
    </row>
    <row r="28" spans="1:10" ht="15.75" x14ac:dyDescent="0.25">
      <c r="A28" s="44" t="s">
        <v>47</v>
      </c>
      <c r="B28" s="45"/>
      <c r="C28" s="45"/>
      <c r="D28" s="45"/>
      <c r="E28" s="46"/>
      <c r="F28" s="6">
        <v>155</v>
      </c>
      <c r="G28" s="7">
        <f>(F28*28)/150</f>
        <v>28.933333333333334</v>
      </c>
      <c r="H28" s="6">
        <v>200</v>
      </c>
      <c r="I28" s="8">
        <f>(H28*28)/150</f>
        <v>37.333333333333336</v>
      </c>
    </row>
    <row r="29" spans="1:10" ht="15.75" x14ac:dyDescent="0.25">
      <c r="A29" s="44" t="s">
        <v>9</v>
      </c>
      <c r="B29" s="45"/>
      <c r="C29" s="45"/>
      <c r="D29" s="45"/>
      <c r="E29" s="46"/>
      <c r="F29" s="6">
        <v>10</v>
      </c>
      <c r="G29" s="7">
        <f>(F29*235)/100</f>
        <v>23.5</v>
      </c>
      <c r="H29" s="6">
        <v>15</v>
      </c>
      <c r="I29" s="8">
        <f>(H29*235)/100</f>
        <v>35.25</v>
      </c>
    </row>
    <row r="30" spans="1:10" ht="15.75" x14ac:dyDescent="0.25">
      <c r="A30" s="44" t="s">
        <v>112</v>
      </c>
      <c r="B30" s="45"/>
      <c r="C30" s="45"/>
      <c r="D30" s="45"/>
      <c r="E30" s="46"/>
      <c r="F30" s="6">
        <v>90</v>
      </c>
      <c r="G30" s="7">
        <f>'1 день'!$G$30</f>
        <v>44.65</v>
      </c>
      <c r="H30" s="6">
        <v>95</v>
      </c>
      <c r="I30" s="8">
        <f>'1 день'!$I$30</f>
        <v>47</v>
      </c>
    </row>
    <row r="31" spans="1:10" ht="15.75" x14ac:dyDescent="0.25">
      <c r="A31" s="17"/>
      <c r="B31" s="1"/>
      <c r="C31" s="1"/>
      <c r="D31" s="1"/>
      <c r="E31" s="1"/>
      <c r="F31" s="1"/>
      <c r="G31" s="1"/>
      <c r="H31" s="1"/>
      <c r="I31" s="18"/>
      <c r="J31" s="19"/>
    </row>
    <row r="32" spans="1:10" ht="15.75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ht="15.75" x14ac:dyDescent="0.25">
      <c r="A33" s="1"/>
      <c r="B33" s="43" t="s">
        <v>117</v>
      </c>
      <c r="C33" s="43"/>
      <c r="D33" s="43"/>
      <c r="E33" s="43"/>
      <c r="F33" s="43"/>
      <c r="G33" s="43"/>
      <c r="H33" s="43"/>
      <c r="I33" s="1"/>
    </row>
    <row r="34" spans="1:9" ht="15.75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ht="15.75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ht="15.75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ht="15.75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ht="15.75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ht="15.75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ht="15.75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ht="15.75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ht="15.75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ht="15.75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ht="15.75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ht="15.75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ht="15.75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ht="15.75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ht="15.75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ht="15.75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mergeCells count="34">
    <mergeCell ref="A12:I12"/>
    <mergeCell ref="A1:I1"/>
    <mergeCell ref="A2:I2"/>
    <mergeCell ref="A3:E5"/>
    <mergeCell ref="F3:G3"/>
    <mergeCell ref="H3:I3"/>
    <mergeCell ref="F4:F5"/>
    <mergeCell ref="G4:G5"/>
    <mergeCell ref="H4:H5"/>
    <mergeCell ref="I4:I5"/>
    <mergeCell ref="A6:I6"/>
    <mergeCell ref="A7:E7"/>
    <mergeCell ref="A8:E8"/>
    <mergeCell ref="A9:E9"/>
    <mergeCell ref="A11:E11"/>
    <mergeCell ref="A29:E29"/>
    <mergeCell ref="A30:E30"/>
    <mergeCell ref="B33:H33"/>
    <mergeCell ref="A21:E21"/>
    <mergeCell ref="A22:I22"/>
    <mergeCell ref="A23:E23"/>
    <mergeCell ref="A24:E24"/>
    <mergeCell ref="A25:I25"/>
    <mergeCell ref="A13:E13"/>
    <mergeCell ref="A14:I14"/>
    <mergeCell ref="A26:E26"/>
    <mergeCell ref="A27:E27"/>
    <mergeCell ref="A28:E28"/>
    <mergeCell ref="A15:E15"/>
    <mergeCell ref="A16:E16"/>
    <mergeCell ref="A17:E17"/>
    <mergeCell ref="A18:E18"/>
    <mergeCell ref="A19:E19"/>
    <mergeCell ref="A20:E20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"/>
  <sheetViews>
    <sheetView topLeftCell="A7" zoomScaleNormal="100" workbookViewId="0">
      <selection activeCell="M25" sqref="M25"/>
    </sheetView>
  </sheetViews>
  <sheetFormatPr defaultRowHeight="15" x14ac:dyDescent="0.25"/>
  <cols>
    <col min="6" max="6" width="8.7109375" customWidth="1"/>
    <col min="7" max="7" width="11.7109375" customWidth="1"/>
    <col min="8" max="8" width="8.42578125" customWidth="1"/>
    <col min="9" max="9" width="11.5703125" customWidth="1"/>
  </cols>
  <sheetData>
    <row r="1" spans="1:10" ht="30" x14ac:dyDescent="0.4">
      <c r="A1" s="64" t="s">
        <v>0</v>
      </c>
      <c r="B1" s="65"/>
      <c r="C1" s="65"/>
      <c r="D1" s="65"/>
      <c r="E1" s="65"/>
      <c r="F1" s="65"/>
      <c r="G1" s="65"/>
      <c r="H1" s="65"/>
      <c r="I1" s="65"/>
    </row>
    <row r="2" spans="1:10" ht="25.5" x14ac:dyDescent="0.35">
      <c r="A2" s="66" t="s">
        <v>118</v>
      </c>
      <c r="B2" s="67"/>
      <c r="C2" s="67"/>
      <c r="D2" s="67"/>
      <c r="E2" s="67"/>
      <c r="F2" s="67"/>
      <c r="G2" s="67"/>
      <c r="H2" s="67"/>
      <c r="I2" s="67"/>
    </row>
    <row r="3" spans="1:10" x14ac:dyDescent="0.25">
      <c r="A3" s="68" t="s">
        <v>1</v>
      </c>
      <c r="B3" s="69"/>
      <c r="C3" s="69"/>
      <c r="D3" s="69"/>
      <c r="E3" s="70"/>
      <c r="F3" s="77" t="s">
        <v>2</v>
      </c>
      <c r="G3" s="78"/>
      <c r="H3" s="79" t="s">
        <v>3</v>
      </c>
      <c r="I3" s="78"/>
    </row>
    <row r="4" spans="1:10" ht="15" customHeight="1" x14ac:dyDescent="0.25">
      <c r="A4" s="71"/>
      <c r="B4" s="72"/>
      <c r="C4" s="72"/>
      <c r="D4" s="72"/>
      <c r="E4" s="73"/>
      <c r="F4" s="80" t="s">
        <v>4</v>
      </c>
      <c r="G4" s="82" t="s">
        <v>5</v>
      </c>
      <c r="H4" s="80" t="s">
        <v>4</v>
      </c>
      <c r="I4" s="84" t="s">
        <v>5</v>
      </c>
    </row>
    <row r="5" spans="1:10" ht="21" customHeight="1" x14ac:dyDescent="0.25">
      <c r="A5" s="74"/>
      <c r="B5" s="75"/>
      <c r="C5" s="75"/>
      <c r="D5" s="75"/>
      <c r="E5" s="76"/>
      <c r="F5" s="81"/>
      <c r="G5" s="83"/>
      <c r="H5" s="81"/>
      <c r="I5" s="81"/>
    </row>
    <row r="6" spans="1:10" ht="28.5" x14ac:dyDescent="0.45">
      <c r="A6" s="57" t="s">
        <v>6</v>
      </c>
      <c r="B6" s="63"/>
      <c r="C6" s="63"/>
      <c r="D6" s="63"/>
      <c r="E6" s="63"/>
      <c r="F6" s="63"/>
      <c r="G6" s="63"/>
      <c r="H6" s="63"/>
      <c r="I6" s="63"/>
    </row>
    <row r="7" spans="1:10" ht="15.75" x14ac:dyDescent="0.25">
      <c r="A7" s="44" t="s">
        <v>80</v>
      </c>
      <c r="B7" s="45"/>
      <c r="C7" s="45"/>
      <c r="D7" s="45"/>
      <c r="E7" s="46"/>
      <c r="F7" s="12">
        <v>40</v>
      </c>
      <c r="G7" s="13">
        <f>(F7*96)/100</f>
        <v>38.4</v>
      </c>
      <c r="H7" s="12">
        <v>60</v>
      </c>
      <c r="I7" s="13">
        <f>(H7*96)/100</f>
        <v>57.6</v>
      </c>
    </row>
    <row r="8" spans="1:10" ht="15.75" x14ac:dyDescent="0.25">
      <c r="A8" s="44" t="s">
        <v>28</v>
      </c>
      <c r="B8" s="45"/>
      <c r="C8" s="45"/>
      <c r="D8" s="45"/>
      <c r="E8" s="46"/>
      <c r="F8" s="27">
        <v>110</v>
      </c>
      <c r="G8" s="28">
        <f>(F8*106)/65</f>
        <v>179.38461538461539</v>
      </c>
      <c r="H8" s="27">
        <v>120</v>
      </c>
      <c r="I8" s="28">
        <f>(H8*106)/65</f>
        <v>195.69230769230768</v>
      </c>
    </row>
    <row r="9" spans="1:10" ht="15.75" x14ac:dyDescent="0.25">
      <c r="A9" s="44" t="s">
        <v>8</v>
      </c>
      <c r="B9" s="45"/>
      <c r="C9" s="45"/>
      <c r="D9" s="45"/>
      <c r="E9" s="46"/>
      <c r="F9" s="2">
        <v>160</v>
      </c>
      <c r="G9" s="3">
        <f>(F9*107)/180</f>
        <v>95.111111111111114</v>
      </c>
      <c r="H9" s="2">
        <v>200</v>
      </c>
      <c r="I9" s="3">
        <f>(H9*107)/180</f>
        <v>118.88888888888889</v>
      </c>
    </row>
    <row r="10" spans="1:10" ht="15.75" x14ac:dyDescent="0.25">
      <c r="A10" s="44" t="s">
        <v>9</v>
      </c>
      <c r="B10" s="45"/>
      <c r="C10" s="45"/>
      <c r="D10" s="45"/>
      <c r="E10" s="46"/>
      <c r="F10" s="12">
        <v>25</v>
      </c>
      <c r="G10" s="13">
        <f>(F10*235)/100</f>
        <v>58.75</v>
      </c>
      <c r="H10" s="12">
        <v>30</v>
      </c>
      <c r="I10" s="13">
        <f>(H10*235)/100</f>
        <v>70.5</v>
      </c>
    </row>
    <row r="11" spans="1:10" ht="15.75" x14ac:dyDescent="0.25">
      <c r="A11" s="44" t="s">
        <v>10</v>
      </c>
      <c r="B11" s="45"/>
      <c r="C11" s="45"/>
      <c r="D11" s="45"/>
      <c r="E11" s="46"/>
      <c r="F11" s="12">
        <v>7</v>
      </c>
      <c r="G11" s="13">
        <f>(F11*748)/100</f>
        <v>52.36</v>
      </c>
      <c r="H11" s="12">
        <v>10</v>
      </c>
      <c r="I11" s="13">
        <f>(H11*748)/100</f>
        <v>74.8</v>
      </c>
    </row>
    <row r="12" spans="1:10" ht="27.75" x14ac:dyDescent="0.4">
      <c r="A12" s="57" t="s">
        <v>11</v>
      </c>
      <c r="B12" s="62"/>
      <c r="C12" s="62"/>
      <c r="D12" s="62"/>
      <c r="E12" s="62"/>
      <c r="F12" s="62"/>
      <c r="G12" s="62"/>
      <c r="H12" s="62"/>
      <c r="I12" s="62"/>
      <c r="J12" s="26"/>
    </row>
    <row r="13" spans="1:10" ht="15.75" x14ac:dyDescent="0.25">
      <c r="A13" s="58" t="s">
        <v>25</v>
      </c>
      <c r="B13" s="59"/>
      <c r="C13" s="59"/>
      <c r="D13" s="59"/>
      <c r="E13" s="60"/>
      <c r="F13" s="25">
        <v>100</v>
      </c>
      <c r="G13" s="25">
        <v>42.6</v>
      </c>
      <c r="H13" s="25">
        <v>100</v>
      </c>
      <c r="I13" s="24">
        <v>42.6</v>
      </c>
    </row>
    <row r="14" spans="1:10" ht="27.75" customHeight="1" x14ac:dyDescent="0.25">
      <c r="A14" s="61" t="s">
        <v>26</v>
      </c>
      <c r="B14" s="61"/>
      <c r="C14" s="61"/>
      <c r="D14" s="61"/>
      <c r="E14" s="61"/>
      <c r="F14" s="61"/>
      <c r="G14" s="61"/>
      <c r="H14" s="61"/>
      <c r="I14" s="61"/>
    </row>
    <row r="15" spans="1:10" ht="15.75" x14ac:dyDescent="0.25">
      <c r="A15" s="48" t="s">
        <v>81</v>
      </c>
      <c r="B15" s="49"/>
      <c r="C15" s="49"/>
      <c r="D15" s="49"/>
      <c r="E15" s="50"/>
      <c r="F15" s="15">
        <v>30</v>
      </c>
      <c r="G15" s="10">
        <f>(F15*102)/100</f>
        <v>30.6</v>
      </c>
      <c r="H15" s="9">
        <v>50</v>
      </c>
      <c r="I15" s="11">
        <f>(H15*102)/100</f>
        <v>51</v>
      </c>
    </row>
    <row r="16" spans="1:10" ht="15.75" x14ac:dyDescent="0.25">
      <c r="A16" s="44" t="s">
        <v>29</v>
      </c>
      <c r="B16" s="45"/>
      <c r="C16" s="45"/>
      <c r="D16" s="45"/>
      <c r="E16" s="46"/>
      <c r="F16" s="12">
        <v>150</v>
      </c>
      <c r="G16" s="13">
        <f>(F16*413)/1000</f>
        <v>61.95</v>
      </c>
      <c r="H16" s="12">
        <v>200</v>
      </c>
      <c r="I16" s="14">
        <f>(H16*413)/1000</f>
        <v>82.6</v>
      </c>
    </row>
    <row r="17" spans="1:12" ht="15.75" x14ac:dyDescent="0.25">
      <c r="A17" s="51" t="s">
        <v>20</v>
      </c>
      <c r="B17" s="52"/>
      <c r="C17" s="52"/>
      <c r="D17" s="52"/>
      <c r="E17" s="53"/>
      <c r="F17" s="5">
        <v>130</v>
      </c>
      <c r="G17" s="3">
        <f>(F17*915)/1000</f>
        <v>118.95</v>
      </c>
      <c r="H17" s="2">
        <v>150</v>
      </c>
      <c r="I17" s="4">
        <f>(H17*915)/1000</f>
        <v>137.25</v>
      </c>
    </row>
    <row r="18" spans="1:12" ht="15.75" x14ac:dyDescent="0.25">
      <c r="A18" s="44" t="s">
        <v>93</v>
      </c>
      <c r="B18" s="45"/>
      <c r="C18" s="45"/>
      <c r="D18" s="45"/>
      <c r="E18" s="46"/>
      <c r="F18" s="12">
        <v>60</v>
      </c>
      <c r="G18" s="13">
        <f>(F18*242)/60</f>
        <v>242</v>
      </c>
      <c r="H18" s="12">
        <v>80</v>
      </c>
      <c r="I18" s="14">
        <f>(H18*242)/60</f>
        <v>322.66666666666669</v>
      </c>
    </row>
    <row r="19" spans="1:12" ht="15.75" x14ac:dyDescent="0.25">
      <c r="A19" s="44" t="s">
        <v>14</v>
      </c>
      <c r="B19" s="45"/>
      <c r="C19" s="45"/>
      <c r="D19" s="45"/>
      <c r="E19" s="46"/>
      <c r="F19" s="12">
        <v>150</v>
      </c>
      <c r="G19" s="13">
        <f>(F19*110)/200</f>
        <v>82.5</v>
      </c>
      <c r="H19" s="12">
        <v>200</v>
      </c>
      <c r="I19" s="14">
        <f>(H19*110)/200</f>
        <v>110</v>
      </c>
    </row>
    <row r="20" spans="1:12" ht="15.75" x14ac:dyDescent="0.25">
      <c r="A20" s="54" t="s">
        <v>15</v>
      </c>
      <c r="B20" s="55"/>
      <c r="C20" s="55"/>
      <c r="D20" s="55"/>
      <c r="E20" s="56"/>
      <c r="F20" s="16">
        <v>42</v>
      </c>
      <c r="G20" s="7">
        <f>(F20*174)/100</f>
        <v>73.08</v>
      </c>
      <c r="H20" s="6">
        <v>52</v>
      </c>
      <c r="I20" s="8">
        <f>(H20*174)/100</f>
        <v>90.48</v>
      </c>
      <c r="L20" s="26"/>
    </row>
    <row r="21" spans="1:12" ht="27" x14ac:dyDescent="0.35">
      <c r="A21" s="57" t="s">
        <v>16</v>
      </c>
      <c r="B21" s="57"/>
      <c r="C21" s="57"/>
      <c r="D21" s="57"/>
      <c r="E21" s="57"/>
      <c r="F21" s="57"/>
      <c r="G21" s="57"/>
      <c r="H21" s="57"/>
      <c r="I21" s="57"/>
    </row>
    <row r="22" spans="1:12" ht="15.75" x14ac:dyDescent="0.25">
      <c r="A22" s="44" t="s">
        <v>87</v>
      </c>
      <c r="B22" s="45"/>
      <c r="C22" s="45"/>
      <c r="D22" s="45"/>
      <c r="E22" s="46"/>
      <c r="F22" s="12">
        <v>155</v>
      </c>
      <c r="G22" s="13">
        <f>(F22*85)/150</f>
        <v>87.833333333333329</v>
      </c>
      <c r="H22" s="12">
        <v>180</v>
      </c>
      <c r="I22" s="14">
        <f>(H22*85)/150</f>
        <v>102</v>
      </c>
    </row>
    <row r="23" spans="1:12" ht="15.75" x14ac:dyDescent="0.25">
      <c r="A23" s="54" t="s">
        <v>9</v>
      </c>
      <c r="B23" s="55"/>
      <c r="C23" s="55"/>
      <c r="D23" s="55"/>
      <c r="E23" s="56"/>
      <c r="F23" s="6">
        <v>20</v>
      </c>
      <c r="G23" s="7">
        <f>(F23*235)/100</f>
        <v>47</v>
      </c>
      <c r="H23" s="6">
        <v>30</v>
      </c>
      <c r="I23" s="8">
        <f>(H23*235)/100</f>
        <v>70.5</v>
      </c>
    </row>
    <row r="24" spans="1:12" ht="15.75" x14ac:dyDescent="0.25">
      <c r="A24" s="54" t="s">
        <v>113</v>
      </c>
      <c r="B24" s="55"/>
      <c r="C24" s="55"/>
      <c r="D24" s="55"/>
      <c r="E24" s="56"/>
      <c r="F24" s="6">
        <v>25</v>
      </c>
      <c r="G24" s="7">
        <f>(F24*530)/100</f>
        <v>132.5</v>
      </c>
      <c r="H24" s="6">
        <v>40</v>
      </c>
      <c r="I24" s="8">
        <f>(H24*530)/100</f>
        <v>212</v>
      </c>
    </row>
    <row r="25" spans="1:12" ht="27" x14ac:dyDescent="0.35">
      <c r="A25" s="47" t="s">
        <v>19</v>
      </c>
      <c r="B25" s="47"/>
      <c r="C25" s="47"/>
      <c r="D25" s="47"/>
      <c r="E25" s="47"/>
      <c r="F25" s="47"/>
      <c r="G25" s="47"/>
      <c r="H25" s="47"/>
      <c r="I25" s="47"/>
    </row>
    <row r="26" spans="1:12" ht="15.75" x14ac:dyDescent="0.25">
      <c r="A26" s="44" t="s">
        <v>31</v>
      </c>
      <c r="B26" s="45"/>
      <c r="C26" s="45"/>
      <c r="D26" s="45"/>
      <c r="E26" s="46"/>
      <c r="F26" s="6">
        <v>110</v>
      </c>
      <c r="G26" s="7">
        <f>(F26*751)/1000</f>
        <v>82.61</v>
      </c>
      <c r="H26" s="6">
        <v>150</v>
      </c>
      <c r="I26" s="8">
        <f>(H26*751)/1000</f>
        <v>112.65</v>
      </c>
    </row>
    <row r="27" spans="1:12" ht="15.75" x14ac:dyDescent="0.25">
      <c r="A27" s="44" t="s">
        <v>32</v>
      </c>
      <c r="B27" s="45"/>
      <c r="C27" s="45"/>
      <c r="D27" s="45"/>
      <c r="E27" s="46"/>
      <c r="F27" s="6">
        <v>60</v>
      </c>
      <c r="G27" s="7">
        <f>(F27*113)/100</f>
        <v>67.8</v>
      </c>
      <c r="H27" s="6">
        <v>80</v>
      </c>
      <c r="I27" s="8">
        <f>(H27*113)/100</f>
        <v>90.4</v>
      </c>
    </row>
    <row r="28" spans="1:12" ht="15.75" x14ac:dyDescent="0.25">
      <c r="A28" s="44" t="s">
        <v>33</v>
      </c>
      <c r="B28" s="45"/>
      <c r="C28" s="45"/>
      <c r="D28" s="45"/>
      <c r="E28" s="46"/>
      <c r="F28" s="6">
        <v>155</v>
      </c>
      <c r="G28" s="7">
        <f>(F28*29)/150</f>
        <v>29.966666666666665</v>
      </c>
      <c r="H28" s="6">
        <v>200</v>
      </c>
      <c r="I28" s="8">
        <f>(H28*29)/150</f>
        <v>38.666666666666664</v>
      </c>
    </row>
    <row r="29" spans="1:12" ht="15.75" x14ac:dyDescent="0.25">
      <c r="A29" s="44" t="s">
        <v>9</v>
      </c>
      <c r="B29" s="45"/>
      <c r="C29" s="45"/>
      <c r="D29" s="45"/>
      <c r="E29" s="46"/>
      <c r="F29" s="6">
        <v>15</v>
      </c>
      <c r="G29" s="7">
        <f>(F29*235)/100</f>
        <v>35.25</v>
      </c>
      <c r="H29" s="6">
        <v>22</v>
      </c>
      <c r="I29" s="8">
        <f>(H29*235)/100</f>
        <v>51.7</v>
      </c>
    </row>
    <row r="30" spans="1:12" ht="15.75" x14ac:dyDescent="0.25">
      <c r="A30" s="44" t="s">
        <v>88</v>
      </c>
      <c r="B30" s="45"/>
      <c r="C30" s="45"/>
      <c r="D30" s="45"/>
      <c r="E30" s="46"/>
      <c r="F30" s="6">
        <v>95</v>
      </c>
      <c r="G30" s="7">
        <f>'5 день'!$G$29</f>
        <v>44.7</v>
      </c>
      <c r="H30" s="6">
        <v>100</v>
      </c>
      <c r="I30" s="8">
        <f>'5 день'!$I$29</f>
        <v>47</v>
      </c>
    </row>
    <row r="31" spans="1:12" ht="15.75" x14ac:dyDescent="0.25">
      <c r="A31" s="17"/>
      <c r="B31" s="1"/>
      <c r="C31" s="1"/>
      <c r="D31" s="1"/>
      <c r="E31" s="1"/>
      <c r="F31" s="1"/>
      <c r="G31" s="1"/>
      <c r="H31" s="1"/>
      <c r="I31" s="18"/>
      <c r="J31" s="19"/>
    </row>
    <row r="32" spans="1:12" ht="15.75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11" ht="15.75" x14ac:dyDescent="0.25">
      <c r="A33" s="1"/>
      <c r="B33" s="43" t="s">
        <v>107</v>
      </c>
      <c r="C33" s="43"/>
      <c r="D33" s="43"/>
      <c r="E33" s="43"/>
      <c r="F33" s="43"/>
      <c r="G33" s="43"/>
      <c r="H33" s="43"/>
      <c r="I33" s="1"/>
    </row>
    <row r="34" spans="1:11" ht="15.75" x14ac:dyDescent="0.25">
      <c r="A34" s="1"/>
      <c r="B34" s="1"/>
      <c r="C34" s="1"/>
      <c r="D34" s="1"/>
      <c r="E34" s="1"/>
      <c r="F34" s="1"/>
      <c r="G34" s="1"/>
      <c r="H34" s="1"/>
      <c r="I34" s="1"/>
      <c r="K34" t="s">
        <v>90</v>
      </c>
    </row>
    <row r="35" spans="1:11" ht="15.75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11" ht="15.75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11" ht="15.75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11" ht="15.75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11" ht="15.75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11" ht="15.75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11" ht="15.75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11" ht="15.75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11" ht="15.75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11" ht="15.75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11" ht="15.75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11" ht="15.75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11" ht="15.75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11" ht="15.75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ht="15.75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mergeCells count="35">
    <mergeCell ref="A30:E30"/>
    <mergeCell ref="B33:H33"/>
    <mergeCell ref="A8:E8"/>
    <mergeCell ref="A24:E24"/>
    <mergeCell ref="A25:I25"/>
    <mergeCell ref="A26:E26"/>
    <mergeCell ref="A27:E27"/>
    <mergeCell ref="A28:E28"/>
    <mergeCell ref="A29:E29"/>
    <mergeCell ref="A19:E19"/>
    <mergeCell ref="A20:E20"/>
    <mergeCell ref="A21:I21"/>
    <mergeCell ref="A22:E22"/>
    <mergeCell ref="A23:E23"/>
    <mergeCell ref="A13:E13"/>
    <mergeCell ref="A14:I14"/>
    <mergeCell ref="A15:E15"/>
    <mergeCell ref="A16:E16"/>
    <mergeCell ref="A17:E17"/>
    <mergeCell ref="A18:E18"/>
    <mergeCell ref="A6:I6"/>
    <mergeCell ref="A7:E7"/>
    <mergeCell ref="A9:E9"/>
    <mergeCell ref="A10:E10"/>
    <mergeCell ref="A11:E11"/>
    <mergeCell ref="A12:I12"/>
    <mergeCell ref="A1:I1"/>
    <mergeCell ref="A2:I2"/>
    <mergeCell ref="A3:E5"/>
    <mergeCell ref="F3:G3"/>
    <mergeCell ref="H3:I3"/>
    <mergeCell ref="F4:F5"/>
    <mergeCell ref="G4:G5"/>
    <mergeCell ref="H4:H5"/>
    <mergeCell ref="I4:I5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7"/>
  <sheetViews>
    <sheetView topLeftCell="A4" zoomScaleNormal="100" workbookViewId="0">
      <selection activeCell="M23" sqref="M23"/>
    </sheetView>
  </sheetViews>
  <sheetFormatPr defaultRowHeight="15" x14ac:dyDescent="0.25"/>
  <cols>
    <col min="6" max="6" width="8.7109375" customWidth="1"/>
    <col min="7" max="7" width="11.7109375" customWidth="1"/>
    <col min="8" max="8" width="8.42578125" customWidth="1"/>
    <col min="9" max="9" width="11.5703125" customWidth="1"/>
  </cols>
  <sheetData>
    <row r="1" spans="1:10" ht="30" x14ac:dyDescent="0.4">
      <c r="A1" s="64" t="s">
        <v>0</v>
      </c>
      <c r="B1" s="65"/>
      <c r="C1" s="65"/>
      <c r="D1" s="65"/>
      <c r="E1" s="65"/>
      <c r="F1" s="65"/>
      <c r="G1" s="65"/>
      <c r="H1" s="65"/>
      <c r="I1" s="65"/>
    </row>
    <row r="2" spans="1:10" ht="25.5" x14ac:dyDescent="0.35">
      <c r="A2" s="66" t="s">
        <v>119</v>
      </c>
      <c r="B2" s="67"/>
      <c r="C2" s="67"/>
      <c r="D2" s="67"/>
      <c r="E2" s="67"/>
      <c r="F2" s="67"/>
      <c r="G2" s="67"/>
      <c r="H2" s="67"/>
      <c r="I2" s="67"/>
    </row>
    <row r="3" spans="1:10" x14ac:dyDescent="0.25">
      <c r="A3" s="68" t="s">
        <v>1</v>
      </c>
      <c r="B3" s="69"/>
      <c r="C3" s="69"/>
      <c r="D3" s="69"/>
      <c r="E3" s="70"/>
      <c r="F3" s="77" t="s">
        <v>2</v>
      </c>
      <c r="G3" s="78"/>
      <c r="H3" s="79" t="s">
        <v>3</v>
      </c>
      <c r="I3" s="78"/>
    </row>
    <row r="4" spans="1:10" ht="15" customHeight="1" x14ac:dyDescent="0.25">
      <c r="A4" s="71"/>
      <c r="B4" s="72"/>
      <c r="C4" s="72"/>
      <c r="D4" s="72"/>
      <c r="E4" s="73"/>
      <c r="F4" s="80" t="s">
        <v>4</v>
      </c>
      <c r="G4" s="82" t="s">
        <v>5</v>
      </c>
      <c r="H4" s="80" t="s">
        <v>4</v>
      </c>
      <c r="I4" s="84" t="s">
        <v>5</v>
      </c>
    </row>
    <row r="5" spans="1:10" ht="21" customHeight="1" x14ac:dyDescent="0.25">
      <c r="A5" s="74"/>
      <c r="B5" s="75"/>
      <c r="C5" s="75"/>
      <c r="D5" s="75"/>
      <c r="E5" s="76"/>
      <c r="F5" s="81"/>
      <c r="G5" s="83"/>
      <c r="H5" s="81"/>
      <c r="I5" s="81"/>
    </row>
    <row r="6" spans="1:10" ht="28.5" x14ac:dyDescent="0.45">
      <c r="A6" s="57" t="s">
        <v>6</v>
      </c>
      <c r="B6" s="63"/>
      <c r="C6" s="63"/>
      <c r="D6" s="63"/>
      <c r="E6" s="63"/>
      <c r="F6" s="63"/>
      <c r="G6" s="63"/>
      <c r="H6" s="63"/>
      <c r="I6" s="63"/>
    </row>
    <row r="7" spans="1:10" ht="15.75" x14ac:dyDescent="0.25">
      <c r="A7" s="44" t="s">
        <v>101</v>
      </c>
      <c r="B7" s="45"/>
      <c r="C7" s="45"/>
      <c r="D7" s="45"/>
      <c r="E7" s="46"/>
      <c r="F7" s="12">
        <v>150</v>
      </c>
      <c r="G7" s="13">
        <f>(F7*1418)/1000</f>
        <v>212.7</v>
      </c>
      <c r="H7" s="12">
        <v>200</v>
      </c>
      <c r="I7" s="13">
        <f>(H7*1418)/1000</f>
        <v>283.60000000000002</v>
      </c>
    </row>
    <row r="8" spans="1:10" ht="15.75" x14ac:dyDescent="0.25">
      <c r="A8" s="44" t="s">
        <v>23</v>
      </c>
      <c r="B8" s="45"/>
      <c r="C8" s="45"/>
      <c r="D8" s="45"/>
      <c r="E8" s="46"/>
      <c r="F8" s="2">
        <v>170</v>
      </c>
      <c r="G8" s="3">
        <f>(F8*91)/180</f>
        <v>85.944444444444443</v>
      </c>
      <c r="H8" s="2">
        <v>180</v>
      </c>
      <c r="I8" s="3">
        <f>(H8*91)/180</f>
        <v>91</v>
      </c>
    </row>
    <row r="9" spans="1:10" ht="15.75" x14ac:dyDescent="0.25">
      <c r="A9" s="44" t="s">
        <v>9</v>
      </c>
      <c r="B9" s="45"/>
      <c r="C9" s="45"/>
      <c r="D9" s="45"/>
      <c r="E9" s="46"/>
      <c r="F9" s="12">
        <v>25</v>
      </c>
      <c r="G9" s="13">
        <f>(F9*235)/100</f>
        <v>58.75</v>
      </c>
      <c r="H9" s="12">
        <v>30</v>
      </c>
      <c r="I9" s="13">
        <f>(H9*235)/100</f>
        <v>70.5</v>
      </c>
    </row>
    <row r="10" spans="1:10" ht="15.75" x14ac:dyDescent="0.25">
      <c r="A10" s="44" t="s">
        <v>10</v>
      </c>
      <c r="B10" s="45"/>
      <c r="C10" s="45"/>
      <c r="D10" s="45"/>
      <c r="E10" s="46"/>
      <c r="F10" s="12">
        <v>7</v>
      </c>
      <c r="G10" s="13">
        <f>(F10*748)/100</f>
        <v>52.36</v>
      </c>
      <c r="H10" s="12">
        <v>10</v>
      </c>
      <c r="I10" s="13">
        <f>(H10*748)/100</f>
        <v>74.8</v>
      </c>
    </row>
    <row r="11" spans="1:10" ht="15.75" x14ac:dyDescent="0.25">
      <c r="A11" s="58" t="s">
        <v>24</v>
      </c>
      <c r="B11" s="59"/>
      <c r="C11" s="59"/>
      <c r="D11" s="59"/>
      <c r="E11" s="60"/>
      <c r="F11" s="34">
        <v>10</v>
      </c>
      <c r="G11" s="20">
        <f>(F11*343)/100</f>
        <v>34.299999999999997</v>
      </c>
      <c r="H11" s="33">
        <v>15</v>
      </c>
      <c r="I11" s="35">
        <f>(H11*343)/100</f>
        <v>51.45</v>
      </c>
    </row>
    <row r="12" spans="1:10" ht="27.75" x14ac:dyDescent="0.4">
      <c r="A12" s="86" t="s">
        <v>11</v>
      </c>
      <c r="B12" s="87"/>
      <c r="C12" s="87"/>
      <c r="D12" s="87"/>
      <c r="E12" s="87"/>
      <c r="F12" s="87"/>
      <c r="G12" s="87"/>
      <c r="H12" s="87"/>
      <c r="I12" s="87"/>
      <c r="J12" s="19"/>
    </row>
    <row r="13" spans="1:10" ht="15.75" x14ac:dyDescent="0.25">
      <c r="A13" s="58" t="s">
        <v>25</v>
      </c>
      <c r="B13" s="59"/>
      <c r="C13" s="59"/>
      <c r="D13" s="59"/>
      <c r="E13" s="60"/>
      <c r="F13" s="22">
        <v>100</v>
      </c>
      <c r="G13" s="21">
        <v>42.6</v>
      </c>
      <c r="H13" s="21">
        <v>100</v>
      </c>
      <c r="I13" s="21">
        <v>42.6</v>
      </c>
    </row>
    <row r="14" spans="1:10" ht="27" x14ac:dyDescent="0.25">
      <c r="A14" s="85" t="s">
        <v>26</v>
      </c>
      <c r="B14" s="85"/>
      <c r="C14" s="85"/>
      <c r="D14" s="85"/>
      <c r="E14" s="85"/>
      <c r="F14" s="85"/>
      <c r="G14" s="85"/>
      <c r="H14" s="85"/>
      <c r="I14" s="85"/>
    </row>
    <row r="15" spans="1:10" ht="15.75" x14ac:dyDescent="0.25">
      <c r="A15" s="51" t="s">
        <v>34</v>
      </c>
      <c r="B15" s="52"/>
      <c r="C15" s="52"/>
      <c r="D15" s="52"/>
      <c r="E15" s="53"/>
      <c r="F15" s="23">
        <v>30</v>
      </c>
      <c r="G15" s="4">
        <f>(F15*136)/100</f>
        <v>40.799999999999997</v>
      </c>
      <c r="H15" s="2">
        <v>50</v>
      </c>
      <c r="I15" s="4">
        <f>(H15*136)/100</f>
        <v>68</v>
      </c>
    </row>
    <row r="16" spans="1:10" ht="15.75" x14ac:dyDescent="0.25">
      <c r="A16" s="44" t="s">
        <v>35</v>
      </c>
      <c r="B16" s="45"/>
      <c r="C16" s="45"/>
      <c r="D16" s="45"/>
      <c r="E16" s="46"/>
      <c r="F16" s="12">
        <v>150</v>
      </c>
      <c r="G16" s="13">
        <f>(F16*388)/1000</f>
        <v>58.2</v>
      </c>
      <c r="H16" s="12">
        <v>180</v>
      </c>
      <c r="I16" s="14">
        <f>(H16*388)/1000</f>
        <v>69.84</v>
      </c>
    </row>
    <row r="17" spans="1:11" ht="15.75" x14ac:dyDescent="0.25">
      <c r="A17" s="51" t="s">
        <v>102</v>
      </c>
      <c r="B17" s="52"/>
      <c r="C17" s="52"/>
      <c r="D17" s="52"/>
      <c r="E17" s="53"/>
      <c r="F17" s="5">
        <v>160</v>
      </c>
      <c r="G17" s="3">
        <f>(F17*359)/210</f>
        <v>273.52380952380952</v>
      </c>
      <c r="H17" s="2">
        <v>210</v>
      </c>
      <c r="I17" s="4">
        <f>(H17*359)/210</f>
        <v>359</v>
      </c>
    </row>
    <row r="18" spans="1:11" ht="15.75" x14ac:dyDescent="0.25">
      <c r="A18" s="44" t="s">
        <v>14</v>
      </c>
      <c r="B18" s="45"/>
      <c r="C18" s="45"/>
      <c r="D18" s="45"/>
      <c r="E18" s="46"/>
      <c r="F18" s="12">
        <v>150</v>
      </c>
      <c r="G18" s="13">
        <f>(F18*110)/200</f>
        <v>82.5</v>
      </c>
      <c r="H18" s="12">
        <v>180</v>
      </c>
      <c r="I18" s="14">
        <f>(H18*110)/200</f>
        <v>99</v>
      </c>
    </row>
    <row r="19" spans="1:11" ht="15.75" x14ac:dyDescent="0.25">
      <c r="A19" s="54" t="s">
        <v>15</v>
      </c>
      <c r="B19" s="55"/>
      <c r="C19" s="55"/>
      <c r="D19" s="55"/>
      <c r="E19" s="56"/>
      <c r="F19" s="16">
        <v>42</v>
      </c>
      <c r="G19" s="7">
        <f>(F19*174)/100</f>
        <v>73.08</v>
      </c>
      <c r="H19" s="6">
        <v>51</v>
      </c>
      <c r="I19" s="8">
        <f>(H19*174)/100</f>
        <v>88.74</v>
      </c>
    </row>
    <row r="20" spans="1:11" ht="27" x14ac:dyDescent="0.35">
      <c r="A20" s="57" t="s">
        <v>16</v>
      </c>
      <c r="B20" s="57"/>
      <c r="C20" s="57"/>
      <c r="D20" s="57"/>
      <c r="E20" s="57"/>
      <c r="F20" s="57"/>
      <c r="G20" s="57"/>
      <c r="H20" s="57"/>
      <c r="I20" s="57"/>
    </row>
    <row r="21" spans="1:11" ht="15.75" x14ac:dyDescent="0.25">
      <c r="A21" s="44" t="s">
        <v>97</v>
      </c>
      <c r="B21" s="45"/>
      <c r="C21" s="45"/>
      <c r="D21" s="45"/>
      <c r="E21" s="46"/>
      <c r="F21" s="12">
        <v>160</v>
      </c>
      <c r="G21" s="13">
        <f>(F21*76)/150</f>
        <v>81.066666666666663</v>
      </c>
      <c r="H21" s="12">
        <v>195</v>
      </c>
      <c r="I21" s="14">
        <f>(H21*76)/150</f>
        <v>98.8</v>
      </c>
    </row>
    <row r="22" spans="1:11" ht="15.75" x14ac:dyDescent="0.25">
      <c r="A22" s="54" t="s">
        <v>36</v>
      </c>
      <c r="B22" s="55"/>
      <c r="C22" s="55"/>
      <c r="D22" s="55"/>
      <c r="E22" s="56"/>
      <c r="F22" s="6">
        <v>60</v>
      </c>
      <c r="G22" s="7">
        <f>(F22*179)/50</f>
        <v>214.8</v>
      </c>
      <c r="H22" s="6">
        <v>70</v>
      </c>
      <c r="I22" s="8">
        <f>(H22*179)/50</f>
        <v>250.6</v>
      </c>
    </row>
    <row r="23" spans="1:11" ht="27" x14ac:dyDescent="0.35">
      <c r="A23" s="47" t="s">
        <v>19</v>
      </c>
      <c r="B23" s="47"/>
      <c r="C23" s="47"/>
      <c r="D23" s="47"/>
      <c r="E23" s="47"/>
      <c r="F23" s="47"/>
      <c r="G23" s="47"/>
      <c r="H23" s="47"/>
      <c r="I23" s="47"/>
    </row>
    <row r="24" spans="1:11" ht="15.75" x14ac:dyDescent="0.25">
      <c r="A24" s="44" t="s">
        <v>37</v>
      </c>
      <c r="B24" s="45"/>
      <c r="C24" s="45"/>
      <c r="D24" s="45"/>
      <c r="E24" s="46"/>
      <c r="F24" s="6">
        <v>110</v>
      </c>
      <c r="G24" s="7">
        <f>(F24*387)/150</f>
        <v>283.8</v>
      </c>
      <c r="H24" s="6">
        <v>130</v>
      </c>
      <c r="I24" s="8">
        <f>(H24*387)/150</f>
        <v>335.4</v>
      </c>
    </row>
    <row r="25" spans="1:11" ht="15.75" x14ac:dyDescent="0.25">
      <c r="A25" s="44" t="s">
        <v>38</v>
      </c>
      <c r="B25" s="45"/>
      <c r="C25" s="45"/>
      <c r="D25" s="45"/>
      <c r="E25" s="46"/>
      <c r="F25" s="6">
        <v>30</v>
      </c>
      <c r="G25" s="7">
        <f>(F25*655)/1000</f>
        <v>19.649999999999999</v>
      </c>
      <c r="H25" s="6">
        <v>40</v>
      </c>
      <c r="I25" s="8">
        <f>(H25*655)/1000</f>
        <v>26.2</v>
      </c>
    </row>
    <row r="26" spans="1:11" ht="15.75" x14ac:dyDescent="0.25">
      <c r="A26" s="44" t="s">
        <v>39</v>
      </c>
      <c r="B26" s="45"/>
      <c r="C26" s="45"/>
      <c r="D26" s="45"/>
      <c r="E26" s="46"/>
      <c r="F26" s="6">
        <v>155</v>
      </c>
      <c r="G26" s="7">
        <f>(F26*87)/200</f>
        <v>67.424999999999997</v>
      </c>
      <c r="H26" s="6">
        <v>180</v>
      </c>
      <c r="I26" s="8">
        <f>(H26*87)/200</f>
        <v>78.3</v>
      </c>
      <c r="K26" t="s">
        <v>90</v>
      </c>
    </row>
    <row r="27" spans="1:11" ht="15.75" x14ac:dyDescent="0.25">
      <c r="A27" s="44" t="s">
        <v>9</v>
      </c>
      <c r="B27" s="45"/>
      <c r="C27" s="45"/>
      <c r="D27" s="45"/>
      <c r="E27" s="46"/>
      <c r="F27" s="6">
        <v>15</v>
      </c>
      <c r="G27" s="7">
        <f>(F27*235)/100</f>
        <v>35.25</v>
      </c>
      <c r="H27" s="6">
        <v>18</v>
      </c>
      <c r="I27" s="8">
        <f>(H27*235)/100</f>
        <v>42.3</v>
      </c>
    </row>
    <row r="28" spans="1:11" ht="15.75" x14ac:dyDescent="0.25">
      <c r="A28" s="44" t="s">
        <v>103</v>
      </c>
      <c r="B28" s="45"/>
      <c r="C28" s="45"/>
      <c r="D28" s="45"/>
      <c r="E28" s="46"/>
      <c r="F28" s="6">
        <v>80</v>
      </c>
      <c r="G28" s="7">
        <f>'2 день'!$G$30</f>
        <v>44.65</v>
      </c>
      <c r="H28" s="6">
        <v>90</v>
      </c>
      <c r="I28" s="8">
        <f>'2 день'!$I$30</f>
        <v>47</v>
      </c>
    </row>
    <row r="29" spans="1:11" ht="15.75" x14ac:dyDescent="0.25">
      <c r="A29" s="17"/>
      <c r="B29" s="1"/>
      <c r="C29" s="1"/>
      <c r="D29" s="1"/>
      <c r="E29" s="1"/>
      <c r="F29" s="1"/>
      <c r="G29" s="1"/>
      <c r="H29" s="1"/>
      <c r="I29" s="18"/>
      <c r="J29" s="19"/>
    </row>
    <row r="30" spans="1:11" ht="15.75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11" ht="15.75" x14ac:dyDescent="0.25">
      <c r="A31" s="1"/>
      <c r="B31" s="43" t="s">
        <v>108</v>
      </c>
      <c r="C31" s="43"/>
      <c r="D31" s="43"/>
      <c r="E31" s="43"/>
      <c r="F31" s="43"/>
      <c r="G31" s="43"/>
      <c r="H31" s="43"/>
      <c r="I31" s="1"/>
    </row>
    <row r="32" spans="1:11" ht="15.75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ht="15.75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ht="15.75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ht="15.75" x14ac:dyDescent="0.25">
      <c r="A35" s="1"/>
      <c r="B35" s="1"/>
      <c r="C35" s="1"/>
      <c r="D35" s="1"/>
      <c r="E35" s="1"/>
      <c r="F35" s="1" t="s">
        <v>76</v>
      </c>
      <c r="G35" s="1"/>
      <c r="H35" s="1"/>
      <c r="I35" s="1"/>
    </row>
    <row r="36" spans="1:9" ht="15.75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ht="15.75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ht="15.75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ht="15.75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ht="15.75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ht="15.75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ht="15.75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ht="15.75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ht="15.75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ht="15.75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ht="15.75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ht="15.75" x14ac:dyDescent="0.25">
      <c r="A47" s="1"/>
      <c r="B47" s="1"/>
      <c r="C47" s="1"/>
      <c r="D47" s="1"/>
      <c r="E47" s="1"/>
      <c r="F47" s="1"/>
      <c r="G47" s="1"/>
      <c r="H47" s="1"/>
      <c r="I47" s="1"/>
    </row>
  </sheetData>
  <mergeCells count="33">
    <mergeCell ref="A18:E18"/>
    <mergeCell ref="A19:E19"/>
    <mergeCell ref="A20:I20"/>
    <mergeCell ref="A21:E21"/>
    <mergeCell ref="A12:I12"/>
    <mergeCell ref="A13:E13"/>
    <mergeCell ref="A14:I14"/>
    <mergeCell ref="A15:E15"/>
    <mergeCell ref="A16:E16"/>
    <mergeCell ref="A17:E17"/>
    <mergeCell ref="A27:E27"/>
    <mergeCell ref="A28:E28"/>
    <mergeCell ref="B31:H31"/>
    <mergeCell ref="A22:E22"/>
    <mergeCell ref="A23:I23"/>
    <mergeCell ref="A24:E24"/>
    <mergeCell ref="A25:E25"/>
    <mergeCell ref="A26:E26"/>
    <mergeCell ref="A11:E11"/>
    <mergeCell ref="A1:I1"/>
    <mergeCell ref="A2:I2"/>
    <mergeCell ref="A3:E5"/>
    <mergeCell ref="F3:G3"/>
    <mergeCell ref="H3:I3"/>
    <mergeCell ref="F4:F5"/>
    <mergeCell ref="G4:G5"/>
    <mergeCell ref="H4:H5"/>
    <mergeCell ref="I4:I5"/>
    <mergeCell ref="A6:I6"/>
    <mergeCell ref="A7:E7"/>
    <mergeCell ref="A8:E8"/>
    <mergeCell ref="A9:E9"/>
    <mergeCell ref="A10:E10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8"/>
  <sheetViews>
    <sheetView topLeftCell="A10" zoomScaleNormal="100" workbookViewId="0">
      <selection activeCell="P27" sqref="P27"/>
    </sheetView>
  </sheetViews>
  <sheetFormatPr defaultRowHeight="15" x14ac:dyDescent="0.25"/>
  <cols>
    <col min="6" max="6" width="8.7109375" customWidth="1"/>
    <col min="7" max="7" width="11.7109375" customWidth="1"/>
    <col min="8" max="8" width="8.42578125" customWidth="1"/>
    <col min="9" max="9" width="11.5703125" customWidth="1"/>
  </cols>
  <sheetData>
    <row r="1" spans="1:9" ht="30" x14ac:dyDescent="0.4">
      <c r="A1" s="64" t="s">
        <v>0</v>
      </c>
      <c r="B1" s="65"/>
      <c r="C1" s="65"/>
      <c r="D1" s="65"/>
      <c r="E1" s="65"/>
      <c r="F1" s="65"/>
      <c r="G1" s="65"/>
      <c r="H1" s="65"/>
      <c r="I1" s="65"/>
    </row>
    <row r="2" spans="1:9" ht="25.5" x14ac:dyDescent="0.35">
      <c r="A2" s="66" t="s">
        <v>120</v>
      </c>
      <c r="B2" s="67"/>
      <c r="C2" s="67"/>
      <c r="D2" s="67"/>
      <c r="E2" s="67"/>
      <c r="F2" s="67"/>
      <c r="G2" s="67"/>
      <c r="H2" s="67"/>
      <c r="I2" s="67"/>
    </row>
    <row r="3" spans="1:9" x14ac:dyDescent="0.25">
      <c r="A3" s="68" t="s">
        <v>1</v>
      </c>
      <c r="B3" s="69"/>
      <c r="C3" s="69"/>
      <c r="D3" s="69"/>
      <c r="E3" s="70"/>
      <c r="F3" s="77" t="s">
        <v>2</v>
      </c>
      <c r="G3" s="78"/>
      <c r="H3" s="79" t="s">
        <v>3</v>
      </c>
      <c r="I3" s="78"/>
    </row>
    <row r="4" spans="1:9" ht="15" customHeight="1" x14ac:dyDescent="0.25">
      <c r="A4" s="71"/>
      <c r="B4" s="72"/>
      <c r="C4" s="72"/>
      <c r="D4" s="72"/>
      <c r="E4" s="73"/>
      <c r="F4" s="80" t="s">
        <v>4</v>
      </c>
      <c r="G4" s="82" t="s">
        <v>5</v>
      </c>
      <c r="H4" s="80" t="s">
        <v>4</v>
      </c>
      <c r="I4" s="84" t="s">
        <v>5</v>
      </c>
    </row>
    <row r="5" spans="1:9" ht="21" customHeight="1" x14ac:dyDescent="0.25">
      <c r="A5" s="74"/>
      <c r="B5" s="75"/>
      <c r="C5" s="75"/>
      <c r="D5" s="75"/>
      <c r="E5" s="76"/>
      <c r="F5" s="81"/>
      <c r="G5" s="83"/>
      <c r="H5" s="81"/>
      <c r="I5" s="81"/>
    </row>
    <row r="6" spans="1:9" ht="28.5" x14ac:dyDescent="0.45">
      <c r="A6" s="57" t="s">
        <v>6</v>
      </c>
      <c r="B6" s="63"/>
      <c r="C6" s="63"/>
      <c r="D6" s="63"/>
      <c r="E6" s="63"/>
      <c r="F6" s="63"/>
      <c r="G6" s="63"/>
      <c r="H6" s="63"/>
      <c r="I6" s="63"/>
    </row>
    <row r="7" spans="1:9" ht="15.75" x14ac:dyDescent="0.25">
      <c r="A7" s="44" t="s">
        <v>40</v>
      </c>
      <c r="B7" s="45"/>
      <c r="C7" s="45"/>
      <c r="D7" s="45"/>
      <c r="E7" s="46"/>
      <c r="F7" s="12">
        <v>150</v>
      </c>
      <c r="G7" s="13">
        <f>(F7*1142)/1000</f>
        <v>171.3</v>
      </c>
      <c r="H7" s="12">
        <v>200</v>
      </c>
      <c r="I7" s="13">
        <f>(H7*1142)/1000</f>
        <v>228.4</v>
      </c>
    </row>
    <row r="8" spans="1:9" ht="15.75" x14ac:dyDescent="0.25">
      <c r="A8" s="44" t="s">
        <v>8</v>
      </c>
      <c r="B8" s="45"/>
      <c r="C8" s="45"/>
      <c r="D8" s="45"/>
      <c r="E8" s="46"/>
      <c r="F8" s="2">
        <v>160</v>
      </c>
      <c r="G8" s="3">
        <f>(F8*107)/180</f>
        <v>95.111111111111114</v>
      </c>
      <c r="H8" s="2">
        <v>200</v>
      </c>
      <c r="I8" s="3">
        <f>(H8*107)/180</f>
        <v>118.88888888888889</v>
      </c>
    </row>
    <row r="9" spans="1:9" ht="15.75" x14ac:dyDescent="0.25">
      <c r="A9" s="44" t="s">
        <v>9</v>
      </c>
      <c r="B9" s="45"/>
      <c r="C9" s="45"/>
      <c r="D9" s="45"/>
      <c r="E9" s="46"/>
      <c r="F9" s="12">
        <v>25</v>
      </c>
      <c r="G9" s="13">
        <f>(F9*235)/100</f>
        <v>58.75</v>
      </c>
      <c r="H9" s="12">
        <v>30</v>
      </c>
      <c r="I9" s="13">
        <f>(H9*235)/100</f>
        <v>70.5</v>
      </c>
    </row>
    <row r="10" spans="1:9" ht="15.75" x14ac:dyDescent="0.25">
      <c r="A10" s="48" t="s">
        <v>10</v>
      </c>
      <c r="B10" s="49"/>
      <c r="C10" s="49"/>
      <c r="D10" s="49"/>
      <c r="E10" s="50"/>
      <c r="F10" s="30">
        <v>7</v>
      </c>
      <c r="G10" s="11">
        <f>(F10*748)/100</f>
        <v>52.36</v>
      </c>
      <c r="H10" s="9">
        <v>10</v>
      </c>
      <c r="I10" s="10">
        <f>(H10*748)/100</f>
        <v>74.8</v>
      </c>
    </row>
    <row r="11" spans="1:9" ht="15.75" x14ac:dyDescent="0.25">
      <c r="A11" s="58" t="s">
        <v>57</v>
      </c>
      <c r="B11" s="59"/>
      <c r="C11" s="59"/>
      <c r="D11" s="59"/>
      <c r="E11" s="60"/>
      <c r="F11" s="25" t="s">
        <v>94</v>
      </c>
      <c r="G11" s="29">
        <v>63</v>
      </c>
      <c r="H11" s="24" t="s">
        <v>95</v>
      </c>
      <c r="I11" s="31">
        <v>63</v>
      </c>
    </row>
    <row r="12" spans="1:9" ht="27.75" x14ac:dyDescent="0.4">
      <c r="A12" s="57" t="s">
        <v>11</v>
      </c>
      <c r="B12" s="62"/>
      <c r="C12" s="62"/>
      <c r="D12" s="62"/>
      <c r="E12" s="62"/>
      <c r="F12" s="62"/>
      <c r="G12" s="62"/>
      <c r="H12" s="62"/>
      <c r="I12" s="62"/>
    </row>
    <row r="13" spans="1:9" ht="15.75" x14ac:dyDescent="0.25">
      <c r="A13" s="58" t="s">
        <v>25</v>
      </c>
      <c r="B13" s="59"/>
      <c r="C13" s="59"/>
      <c r="D13" s="59"/>
      <c r="E13" s="60"/>
      <c r="F13" s="25">
        <v>100</v>
      </c>
      <c r="G13" s="25">
        <v>42.6</v>
      </c>
      <c r="H13" s="25">
        <v>100</v>
      </c>
      <c r="I13" s="24">
        <v>42.6</v>
      </c>
    </row>
    <row r="14" spans="1:9" ht="27.75" customHeight="1" x14ac:dyDescent="0.25">
      <c r="A14" s="61" t="s">
        <v>26</v>
      </c>
      <c r="B14" s="61"/>
      <c r="C14" s="61"/>
      <c r="D14" s="61"/>
      <c r="E14" s="61"/>
      <c r="F14" s="61"/>
      <c r="G14" s="61"/>
      <c r="H14" s="61"/>
      <c r="I14" s="61"/>
    </row>
    <row r="15" spans="1:9" ht="15.75" x14ac:dyDescent="0.25">
      <c r="A15" s="48" t="s">
        <v>27</v>
      </c>
      <c r="B15" s="49"/>
      <c r="C15" s="49"/>
      <c r="D15" s="49"/>
      <c r="E15" s="50"/>
      <c r="F15" s="15">
        <v>30</v>
      </c>
      <c r="G15" s="10">
        <f>(F15*64)/100</f>
        <v>19.2</v>
      </c>
      <c r="H15" s="9">
        <v>50</v>
      </c>
      <c r="I15" s="11">
        <f>(H15*64)/100</f>
        <v>32</v>
      </c>
    </row>
    <row r="16" spans="1:9" ht="15.75" x14ac:dyDescent="0.25">
      <c r="A16" s="44" t="s">
        <v>42</v>
      </c>
      <c r="B16" s="45"/>
      <c r="C16" s="45"/>
      <c r="D16" s="45"/>
      <c r="E16" s="46"/>
      <c r="F16" s="12">
        <v>180</v>
      </c>
      <c r="G16" s="13">
        <f>(F16*349)/1000</f>
        <v>62.82</v>
      </c>
      <c r="H16" s="12">
        <v>200</v>
      </c>
      <c r="I16" s="14">
        <f>(H16*349)/1000</f>
        <v>69.8</v>
      </c>
    </row>
    <row r="17" spans="1:18" ht="15.75" x14ac:dyDescent="0.25">
      <c r="A17" s="51" t="s">
        <v>20</v>
      </c>
      <c r="B17" s="52"/>
      <c r="C17" s="52"/>
      <c r="D17" s="52"/>
      <c r="E17" s="53"/>
      <c r="F17" s="5">
        <v>120</v>
      </c>
      <c r="G17" s="3">
        <f>(F17*915)/1000</f>
        <v>109.8</v>
      </c>
      <c r="H17" s="2">
        <v>150</v>
      </c>
      <c r="I17" s="4">
        <f>(H17*915)/1000</f>
        <v>137.25</v>
      </c>
    </row>
    <row r="18" spans="1:18" ht="15.75" x14ac:dyDescent="0.25">
      <c r="A18" s="44" t="s">
        <v>105</v>
      </c>
      <c r="B18" s="45"/>
      <c r="C18" s="45"/>
      <c r="D18" s="45"/>
      <c r="E18" s="46"/>
      <c r="F18" s="12">
        <v>60</v>
      </c>
      <c r="G18" s="13">
        <f>(F18*132)/70</f>
        <v>113.14285714285714</v>
      </c>
      <c r="H18" s="12">
        <v>80</v>
      </c>
      <c r="I18" s="14">
        <f>(H18*132)/70</f>
        <v>150.85714285714286</v>
      </c>
    </row>
    <row r="19" spans="1:18" ht="15.75" x14ac:dyDescent="0.25">
      <c r="A19" s="44" t="s">
        <v>96</v>
      </c>
      <c r="B19" s="45"/>
      <c r="C19" s="45"/>
      <c r="D19" s="45"/>
      <c r="E19" s="46"/>
      <c r="F19" s="12">
        <v>150</v>
      </c>
      <c r="G19" s="13">
        <f>(F19*565)/1000</f>
        <v>84.75</v>
      </c>
      <c r="H19" s="12">
        <v>180</v>
      </c>
      <c r="I19" s="14">
        <f>(H19*565)/1000</f>
        <v>101.7</v>
      </c>
    </row>
    <row r="20" spans="1:18" ht="15.75" x14ac:dyDescent="0.25">
      <c r="A20" s="54" t="s">
        <v>15</v>
      </c>
      <c r="B20" s="55"/>
      <c r="C20" s="55"/>
      <c r="D20" s="55"/>
      <c r="E20" s="56"/>
      <c r="F20" s="16">
        <v>45</v>
      </c>
      <c r="G20" s="7">
        <f>(F20*174)/100</f>
        <v>78.3</v>
      </c>
      <c r="H20" s="6">
        <v>54</v>
      </c>
      <c r="I20" s="8">
        <f>(H20*174)/100</f>
        <v>93.96</v>
      </c>
      <c r="L20" s="26"/>
    </row>
    <row r="21" spans="1:18" ht="27" x14ac:dyDescent="0.35">
      <c r="A21" s="57" t="s">
        <v>16</v>
      </c>
      <c r="B21" s="57"/>
      <c r="C21" s="57"/>
      <c r="D21" s="57"/>
      <c r="E21" s="57"/>
      <c r="F21" s="57"/>
      <c r="G21" s="57"/>
      <c r="H21" s="57"/>
      <c r="I21" s="57"/>
    </row>
    <row r="22" spans="1:18" ht="15.75" x14ac:dyDescent="0.25">
      <c r="A22" s="44" t="s">
        <v>44</v>
      </c>
      <c r="B22" s="45"/>
      <c r="C22" s="45"/>
      <c r="D22" s="45"/>
      <c r="E22" s="46"/>
      <c r="F22" s="12">
        <v>180</v>
      </c>
      <c r="G22" s="13">
        <f>(F22*174)/200</f>
        <v>156.6</v>
      </c>
      <c r="H22" s="12">
        <v>200</v>
      </c>
      <c r="I22" s="14">
        <f>(H22*174)/200</f>
        <v>174</v>
      </c>
    </row>
    <row r="23" spans="1:18" ht="15.75" x14ac:dyDescent="0.25">
      <c r="A23" s="54" t="s">
        <v>9</v>
      </c>
      <c r="B23" s="55"/>
      <c r="C23" s="55"/>
      <c r="D23" s="55"/>
      <c r="E23" s="56"/>
      <c r="F23" s="6">
        <v>20</v>
      </c>
      <c r="G23" s="7">
        <f>(F23*235)/100</f>
        <v>47</v>
      </c>
      <c r="H23" s="6">
        <v>30</v>
      </c>
      <c r="I23" s="8">
        <f>(H23*235)/100</f>
        <v>70.5</v>
      </c>
    </row>
    <row r="24" spans="1:18" ht="27" x14ac:dyDescent="0.35">
      <c r="A24" s="47" t="s">
        <v>19</v>
      </c>
      <c r="B24" s="47"/>
      <c r="C24" s="47"/>
      <c r="D24" s="47"/>
      <c r="E24" s="47"/>
      <c r="F24" s="47"/>
      <c r="G24" s="47"/>
      <c r="H24" s="47"/>
      <c r="I24" s="47"/>
    </row>
    <row r="25" spans="1:18" ht="15.75" x14ac:dyDescent="0.25">
      <c r="A25" s="44" t="s">
        <v>82</v>
      </c>
      <c r="B25" s="45"/>
      <c r="C25" s="45"/>
      <c r="D25" s="45"/>
      <c r="E25" s="46"/>
      <c r="F25" s="6">
        <v>110</v>
      </c>
      <c r="G25" s="7">
        <f>(F25*948)/1000</f>
        <v>104.28</v>
      </c>
      <c r="H25" s="6">
        <v>150</v>
      </c>
      <c r="I25" s="8">
        <f>(H25*948)/1000</f>
        <v>142.19999999999999</v>
      </c>
    </row>
    <row r="26" spans="1:18" ht="15.75" x14ac:dyDescent="0.25">
      <c r="A26" s="44" t="s">
        <v>46</v>
      </c>
      <c r="B26" s="45"/>
      <c r="C26" s="45"/>
      <c r="D26" s="45"/>
      <c r="E26" s="46"/>
      <c r="F26" s="6">
        <v>60</v>
      </c>
      <c r="G26" s="7">
        <f>(F26*108)/100</f>
        <v>64.8</v>
      </c>
      <c r="H26" s="6">
        <v>80</v>
      </c>
      <c r="I26" s="8">
        <f>(H26*108)/100</f>
        <v>86.4</v>
      </c>
    </row>
    <row r="27" spans="1:18" ht="15.75" x14ac:dyDescent="0.25">
      <c r="A27" s="44" t="s">
        <v>47</v>
      </c>
      <c r="B27" s="45"/>
      <c r="C27" s="45"/>
      <c r="D27" s="45"/>
      <c r="E27" s="46"/>
      <c r="F27" s="6">
        <v>155</v>
      </c>
      <c r="G27" s="7">
        <f>(F27*28)/150</f>
        <v>28.933333333333334</v>
      </c>
      <c r="H27" s="6">
        <v>180</v>
      </c>
      <c r="I27" s="8">
        <f>(H27*28)/150</f>
        <v>33.6</v>
      </c>
    </row>
    <row r="28" spans="1:18" ht="15.75" x14ac:dyDescent="0.25">
      <c r="A28" s="44" t="s">
        <v>9</v>
      </c>
      <c r="B28" s="45"/>
      <c r="C28" s="45"/>
      <c r="D28" s="45"/>
      <c r="E28" s="46"/>
      <c r="F28" s="6">
        <v>25</v>
      </c>
      <c r="G28" s="7">
        <f>(F28*235)/100</f>
        <v>58.75</v>
      </c>
      <c r="H28" s="6">
        <v>27</v>
      </c>
      <c r="I28" s="8">
        <f>(H28*235)/100</f>
        <v>63.45</v>
      </c>
    </row>
    <row r="29" spans="1:18" ht="15.75" x14ac:dyDescent="0.25">
      <c r="A29" s="44" t="s">
        <v>88</v>
      </c>
      <c r="B29" s="45"/>
      <c r="C29" s="45"/>
      <c r="D29" s="45"/>
      <c r="E29" s="46"/>
      <c r="F29" s="6">
        <v>95</v>
      </c>
      <c r="G29" s="7">
        <v>44.7</v>
      </c>
      <c r="H29" s="6">
        <v>100</v>
      </c>
      <c r="I29" s="8">
        <v>47</v>
      </c>
    </row>
    <row r="30" spans="1:18" ht="15.75" x14ac:dyDescent="0.25">
      <c r="A30" s="17"/>
      <c r="B30" s="1"/>
      <c r="C30" s="1"/>
      <c r="D30" s="1"/>
      <c r="E30" s="1"/>
      <c r="F30" s="1"/>
      <c r="G30" s="1"/>
      <c r="H30" s="1"/>
      <c r="I30" s="18"/>
      <c r="J30" s="19"/>
    </row>
    <row r="31" spans="1:18" ht="15.75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18" ht="15.75" x14ac:dyDescent="0.25">
      <c r="A32" s="1"/>
      <c r="B32" s="43" t="s">
        <v>109</v>
      </c>
      <c r="C32" s="43"/>
      <c r="D32" s="43"/>
      <c r="E32" s="43"/>
      <c r="F32" s="43"/>
      <c r="G32" s="43"/>
      <c r="H32" s="43"/>
      <c r="I32" s="1"/>
      <c r="R32" t="s">
        <v>90</v>
      </c>
    </row>
    <row r="33" spans="1:9" ht="15.75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ht="15.75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ht="15.75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ht="15.75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ht="15.75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ht="15.75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ht="15.75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ht="15.75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ht="15.75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ht="15.75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ht="15.75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ht="15.75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ht="15.75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ht="15.75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ht="15.75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ht="15.75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mergeCells count="34">
    <mergeCell ref="A29:E29"/>
    <mergeCell ref="B32:H32"/>
    <mergeCell ref="A24:I24"/>
    <mergeCell ref="A25:E25"/>
    <mergeCell ref="A26:E26"/>
    <mergeCell ref="A27:E27"/>
    <mergeCell ref="A28:E28"/>
    <mergeCell ref="A23:E23"/>
    <mergeCell ref="A13:E13"/>
    <mergeCell ref="A14:I14"/>
    <mergeCell ref="A15:E15"/>
    <mergeCell ref="A16:E16"/>
    <mergeCell ref="A17:E17"/>
    <mergeCell ref="A18:E18"/>
    <mergeCell ref="A19:E19"/>
    <mergeCell ref="A20:E20"/>
    <mergeCell ref="A21:I21"/>
    <mergeCell ref="A22:E22"/>
    <mergeCell ref="A12:I12"/>
    <mergeCell ref="A1:I1"/>
    <mergeCell ref="A2:I2"/>
    <mergeCell ref="A3:E5"/>
    <mergeCell ref="F3:G3"/>
    <mergeCell ref="H3:I3"/>
    <mergeCell ref="F4:F5"/>
    <mergeCell ref="G4:G5"/>
    <mergeCell ref="H4:H5"/>
    <mergeCell ref="I4:I5"/>
    <mergeCell ref="A11:E11"/>
    <mergeCell ref="A6:I6"/>
    <mergeCell ref="A7:E7"/>
    <mergeCell ref="A8:E8"/>
    <mergeCell ref="A9:E9"/>
    <mergeCell ref="A10:E10"/>
  </mergeCell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7"/>
  <sheetViews>
    <sheetView topLeftCell="A10" zoomScaleNormal="100" workbookViewId="0">
      <selection activeCell="B31" sqref="B31:H31"/>
    </sheetView>
  </sheetViews>
  <sheetFormatPr defaultRowHeight="15" x14ac:dyDescent="0.25"/>
  <cols>
    <col min="6" max="6" width="8.7109375" customWidth="1"/>
    <col min="7" max="7" width="11.7109375" customWidth="1"/>
    <col min="8" max="8" width="8.42578125" customWidth="1"/>
    <col min="9" max="9" width="11.5703125" customWidth="1"/>
  </cols>
  <sheetData>
    <row r="1" spans="1:10" ht="30" x14ac:dyDescent="0.4">
      <c r="A1" s="64" t="s">
        <v>0</v>
      </c>
      <c r="B1" s="65"/>
      <c r="C1" s="65"/>
      <c r="D1" s="65"/>
      <c r="E1" s="65"/>
      <c r="F1" s="65"/>
      <c r="G1" s="65"/>
      <c r="H1" s="65"/>
      <c r="I1" s="65"/>
    </row>
    <row r="2" spans="1:10" ht="25.5" x14ac:dyDescent="0.35">
      <c r="A2" s="66" t="s">
        <v>121</v>
      </c>
      <c r="B2" s="67"/>
      <c r="C2" s="67"/>
      <c r="D2" s="67"/>
      <c r="E2" s="67"/>
      <c r="F2" s="67"/>
      <c r="G2" s="67"/>
      <c r="H2" s="67"/>
      <c r="I2" s="67"/>
    </row>
    <row r="3" spans="1:10" x14ac:dyDescent="0.25">
      <c r="A3" s="68" t="s">
        <v>1</v>
      </c>
      <c r="B3" s="69"/>
      <c r="C3" s="69"/>
      <c r="D3" s="69"/>
      <c r="E3" s="70"/>
      <c r="F3" s="77" t="s">
        <v>2</v>
      </c>
      <c r="G3" s="78"/>
      <c r="H3" s="79" t="s">
        <v>3</v>
      </c>
      <c r="I3" s="78"/>
    </row>
    <row r="4" spans="1:10" ht="15" customHeight="1" x14ac:dyDescent="0.25">
      <c r="A4" s="71"/>
      <c r="B4" s="72"/>
      <c r="C4" s="72"/>
      <c r="D4" s="72"/>
      <c r="E4" s="73"/>
      <c r="F4" s="80" t="s">
        <v>4</v>
      </c>
      <c r="G4" s="82" t="s">
        <v>5</v>
      </c>
      <c r="H4" s="80" t="s">
        <v>4</v>
      </c>
      <c r="I4" s="84" t="s">
        <v>5</v>
      </c>
    </row>
    <row r="5" spans="1:10" ht="21" customHeight="1" x14ac:dyDescent="0.25">
      <c r="A5" s="74"/>
      <c r="B5" s="75"/>
      <c r="C5" s="75"/>
      <c r="D5" s="75"/>
      <c r="E5" s="76"/>
      <c r="F5" s="81"/>
      <c r="G5" s="83"/>
      <c r="H5" s="81"/>
      <c r="I5" s="81"/>
    </row>
    <row r="6" spans="1:10" ht="28.5" x14ac:dyDescent="0.45">
      <c r="A6" s="57" t="s">
        <v>6</v>
      </c>
      <c r="B6" s="63"/>
      <c r="C6" s="63"/>
      <c r="D6" s="63"/>
      <c r="E6" s="63"/>
      <c r="F6" s="63"/>
      <c r="G6" s="63"/>
      <c r="H6" s="63"/>
      <c r="I6" s="63"/>
    </row>
    <row r="7" spans="1:10" ht="15.75" x14ac:dyDescent="0.25">
      <c r="A7" s="44" t="s">
        <v>48</v>
      </c>
      <c r="B7" s="45"/>
      <c r="C7" s="45"/>
      <c r="D7" s="45"/>
      <c r="E7" s="46"/>
      <c r="F7" s="12">
        <v>150</v>
      </c>
      <c r="G7" s="13">
        <f>(F7*726)/1000</f>
        <v>108.9</v>
      </c>
      <c r="H7" s="12">
        <v>200</v>
      </c>
      <c r="I7" s="13">
        <f>(H7*726)/1000</f>
        <v>145.19999999999999</v>
      </c>
    </row>
    <row r="8" spans="1:10" ht="15.75" x14ac:dyDescent="0.25">
      <c r="A8" s="44" t="s">
        <v>23</v>
      </c>
      <c r="B8" s="45"/>
      <c r="C8" s="45"/>
      <c r="D8" s="45"/>
      <c r="E8" s="46"/>
      <c r="F8" s="2">
        <v>170</v>
      </c>
      <c r="G8" s="3">
        <f>(F8*91)/180</f>
        <v>85.944444444444443</v>
      </c>
      <c r="H8" s="2">
        <v>180</v>
      </c>
      <c r="I8" s="3">
        <f>(H8*91)/180</f>
        <v>91</v>
      </c>
    </row>
    <row r="9" spans="1:10" ht="15.75" x14ac:dyDescent="0.25">
      <c r="A9" s="44" t="s">
        <v>9</v>
      </c>
      <c r="B9" s="45"/>
      <c r="C9" s="45"/>
      <c r="D9" s="45"/>
      <c r="E9" s="46"/>
      <c r="F9" s="12">
        <v>25</v>
      </c>
      <c r="G9" s="13">
        <f>(F9*235)/100</f>
        <v>58.75</v>
      </c>
      <c r="H9" s="12">
        <v>30</v>
      </c>
      <c r="I9" s="13">
        <f>(H9*235)/100</f>
        <v>70.5</v>
      </c>
    </row>
    <row r="10" spans="1:10" ht="15.75" x14ac:dyDescent="0.25">
      <c r="A10" s="44" t="s">
        <v>10</v>
      </c>
      <c r="B10" s="45"/>
      <c r="C10" s="45"/>
      <c r="D10" s="45"/>
      <c r="E10" s="46"/>
      <c r="F10" s="12">
        <v>7</v>
      </c>
      <c r="G10" s="13">
        <f>(F10*748)/100</f>
        <v>52.36</v>
      </c>
      <c r="H10" s="12">
        <v>10</v>
      </c>
      <c r="I10" s="13">
        <f>(H10*748)/100</f>
        <v>74.8</v>
      </c>
    </row>
    <row r="11" spans="1:10" ht="27.75" x14ac:dyDescent="0.4">
      <c r="A11" s="86" t="s">
        <v>11</v>
      </c>
      <c r="B11" s="87"/>
      <c r="C11" s="87"/>
      <c r="D11" s="87"/>
      <c r="E11" s="87"/>
      <c r="F11" s="87"/>
      <c r="G11" s="87"/>
      <c r="H11" s="87"/>
      <c r="I11" s="87"/>
      <c r="J11" s="19"/>
    </row>
    <row r="12" spans="1:10" ht="15.75" x14ac:dyDescent="0.25">
      <c r="A12" s="58" t="s">
        <v>25</v>
      </c>
      <c r="B12" s="59"/>
      <c r="C12" s="59"/>
      <c r="D12" s="59"/>
      <c r="E12" s="60"/>
      <c r="F12" s="22">
        <v>100</v>
      </c>
      <c r="G12" s="21">
        <v>42.6</v>
      </c>
      <c r="H12" s="21">
        <v>100</v>
      </c>
      <c r="I12" s="21">
        <v>42.6</v>
      </c>
    </row>
    <row r="13" spans="1:10" ht="27" x14ac:dyDescent="0.25">
      <c r="A13" s="85" t="s">
        <v>26</v>
      </c>
      <c r="B13" s="85"/>
      <c r="C13" s="85"/>
      <c r="D13" s="85"/>
      <c r="E13" s="85"/>
      <c r="F13" s="85"/>
      <c r="G13" s="85"/>
      <c r="H13" s="85"/>
      <c r="I13" s="85"/>
    </row>
    <row r="14" spans="1:10" ht="15.75" x14ac:dyDescent="0.25">
      <c r="A14" s="51" t="s">
        <v>99</v>
      </c>
      <c r="B14" s="52"/>
      <c r="C14" s="52"/>
      <c r="D14" s="52"/>
      <c r="E14" s="53"/>
      <c r="F14" s="23">
        <v>30</v>
      </c>
      <c r="G14" s="4">
        <f>(F14*110)/100</f>
        <v>33</v>
      </c>
      <c r="H14" s="2">
        <v>48</v>
      </c>
      <c r="I14" s="4">
        <f>(H14*110)/100</f>
        <v>52.8</v>
      </c>
    </row>
    <row r="15" spans="1:10" ht="15.75" x14ac:dyDescent="0.25">
      <c r="A15" s="44" t="s">
        <v>55</v>
      </c>
      <c r="B15" s="45"/>
      <c r="C15" s="45"/>
      <c r="D15" s="45"/>
      <c r="E15" s="46"/>
      <c r="F15" s="12">
        <v>150</v>
      </c>
      <c r="G15" s="13">
        <f>(F15*339)/1000</f>
        <v>50.85</v>
      </c>
      <c r="H15" s="12">
        <v>180</v>
      </c>
      <c r="I15" s="14">
        <f>(H15*339)/1000</f>
        <v>61.02</v>
      </c>
    </row>
    <row r="16" spans="1:10" ht="15.75" x14ac:dyDescent="0.25">
      <c r="A16" s="51" t="s">
        <v>85</v>
      </c>
      <c r="B16" s="52"/>
      <c r="C16" s="52"/>
      <c r="D16" s="52"/>
      <c r="E16" s="53"/>
      <c r="F16" s="5">
        <v>110</v>
      </c>
      <c r="G16" s="3">
        <f>(F16*915)/1000</f>
        <v>100.65</v>
      </c>
      <c r="H16" s="2">
        <v>130</v>
      </c>
      <c r="I16" s="4">
        <f>(H16*915)/1000</f>
        <v>118.95</v>
      </c>
    </row>
    <row r="17" spans="1:10" ht="15.75" x14ac:dyDescent="0.25">
      <c r="A17" s="44" t="s">
        <v>106</v>
      </c>
      <c r="B17" s="45"/>
      <c r="C17" s="45"/>
      <c r="D17" s="45"/>
      <c r="E17" s="46"/>
      <c r="F17" s="12">
        <v>60</v>
      </c>
      <c r="G17" s="13">
        <f>(F17*94.3)/60</f>
        <v>94.3</v>
      </c>
      <c r="H17" s="12">
        <v>80</v>
      </c>
      <c r="I17" s="14">
        <f>(H17*132)/80</f>
        <v>132</v>
      </c>
    </row>
    <row r="18" spans="1:10" ht="15.75" x14ac:dyDescent="0.25">
      <c r="A18" s="44" t="s">
        <v>14</v>
      </c>
      <c r="B18" s="45"/>
      <c r="C18" s="45"/>
      <c r="D18" s="45"/>
      <c r="E18" s="46"/>
      <c r="F18" s="12">
        <v>150</v>
      </c>
      <c r="G18" s="13">
        <f>(F18*110)/200</f>
        <v>82.5</v>
      </c>
      <c r="H18" s="12">
        <v>180</v>
      </c>
      <c r="I18" s="14">
        <f>(H18*110)/200</f>
        <v>99</v>
      </c>
    </row>
    <row r="19" spans="1:10" ht="15.75" x14ac:dyDescent="0.25">
      <c r="A19" s="54" t="s">
        <v>15</v>
      </c>
      <c r="B19" s="55"/>
      <c r="C19" s="55"/>
      <c r="D19" s="55"/>
      <c r="E19" s="56"/>
      <c r="F19" s="16">
        <v>40</v>
      </c>
      <c r="G19" s="7">
        <f>(F19*174)/100</f>
        <v>69.599999999999994</v>
      </c>
      <c r="H19" s="6">
        <v>50</v>
      </c>
      <c r="I19" s="8">
        <f>(H19*174)/100</f>
        <v>87</v>
      </c>
    </row>
    <row r="20" spans="1:10" ht="27" x14ac:dyDescent="0.35">
      <c r="A20" s="57" t="s">
        <v>16</v>
      </c>
      <c r="B20" s="57"/>
      <c r="C20" s="57"/>
      <c r="D20" s="57"/>
      <c r="E20" s="57"/>
      <c r="F20" s="57"/>
      <c r="G20" s="57"/>
      <c r="H20" s="57"/>
      <c r="I20" s="57"/>
    </row>
    <row r="21" spans="1:10" ht="15.75" x14ac:dyDescent="0.25">
      <c r="A21" s="44" t="s">
        <v>17</v>
      </c>
      <c r="B21" s="45"/>
      <c r="C21" s="45"/>
      <c r="D21" s="45"/>
      <c r="E21" s="46"/>
      <c r="F21" s="12">
        <v>155</v>
      </c>
      <c r="G21" s="13">
        <f>(F21*76)/150</f>
        <v>78.533333333333331</v>
      </c>
      <c r="H21" s="12">
        <v>185</v>
      </c>
      <c r="I21" s="14">
        <f>(H21*76)/150</f>
        <v>93.733333333333334</v>
      </c>
    </row>
    <row r="22" spans="1:10" ht="15.75" x14ac:dyDescent="0.25">
      <c r="A22" s="54" t="s">
        <v>100</v>
      </c>
      <c r="B22" s="55"/>
      <c r="C22" s="55"/>
      <c r="D22" s="55"/>
      <c r="E22" s="56"/>
      <c r="F22" s="6">
        <v>35</v>
      </c>
      <c r="G22" s="7">
        <v>146</v>
      </c>
      <c r="H22" s="6">
        <v>60</v>
      </c>
      <c r="I22" s="8">
        <v>250.2</v>
      </c>
    </row>
    <row r="23" spans="1:10" ht="27" x14ac:dyDescent="0.35">
      <c r="A23" s="47" t="s">
        <v>19</v>
      </c>
      <c r="B23" s="47"/>
      <c r="C23" s="47"/>
      <c r="D23" s="47"/>
      <c r="E23" s="47"/>
      <c r="F23" s="47"/>
      <c r="G23" s="47"/>
      <c r="H23" s="47"/>
      <c r="I23" s="47"/>
    </row>
    <row r="24" spans="1:10" ht="15.75" x14ac:dyDescent="0.25">
      <c r="A24" s="44" t="s">
        <v>56</v>
      </c>
      <c r="B24" s="45"/>
      <c r="C24" s="45"/>
      <c r="D24" s="45"/>
      <c r="E24" s="46"/>
      <c r="F24" s="6">
        <v>120</v>
      </c>
      <c r="G24" s="7">
        <f>(F24*121)/105</f>
        <v>138.28571428571428</v>
      </c>
      <c r="H24" s="6">
        <v>150</v>
      </c>
      <c r="I24" s="8">
        <f>(H24*121)/105</f>
        <v>172.85714285714286</v>
      </c>
    </row>
    <row r="25" spans="1:10" ht="15.75" x14ac:dyDescent="0.25">
      <c r="A25" s="44" t="s">
        <v>57</v>
      </c>
      <c r="B25" s="45"/>
      <c r="C25" s="45"/>
      <c r="D25" s="45"/>
      <c r="E25" s="46"/>
      <c r="F25" s="6">
        <v>1.5</v>
      </c>
      <c r="G25" s="7">
        <f>(F25*63)</f>
        <v>94.5</v>
      </c>
      <c r="H25" s="6">
        <v>1.5</v>
      </c>
      <c r="I25" s="8">
        <f>(H25*63)</f>
        <v>94.5</v>
      </c>
    </row>
    <row r="26" spans="1:10" ht="15.75" x14ac:dyDescent="0.25">
      <c r="A26" s="44" t="s">
        <v>21</v>
      </c>
      <c r="B26" s="45"/>
      <c r="C26" s="45"/>
      <c r="D26" s="45"/>
      <c r="E26" s="46"/>
      <c r="F26" s="6">
        <v>150</v>
      </c>
      <c r="G26" s="7">
        <f>(F26*462)/1000</f>
        <v>69.3</v>
      </c>
      <c r="H26" s="6">
        <v>200</v>
      </c>
      <c r="I26" s="8">
        <f>(H26*462)/1000</f>
        <v>92.4</v>
      </c>
    </row>
    <row r="27" spans="1:10" ht="15.75" x14ac:dyDescent="0.25">
      <c r="A27" s="44" t="s">
        <v>9</v>
      </c>
      <c r="B27" s="45"/>
      <c r="C27" s="45"/>
      <c r="D27" s="45"/>
      <c r="E27" s="46"/>
      <c r="F27" s="6">
        <v>12</v>
      </c>
      <c r="G27" s="7">
        <f>(F27*235)/100</f>
        <v>28.2</v>
      </c>
      <c r="H27" s="6">
        <v>15</v>
      </c>
      <c r="I27" s="8">
        <f>(H27*235)/100</f>
        <v>35.25</v>
      </c>
    </row>
    <row r="28" spans="1:10" ht="15.75" x14ac:dyDescent="0.25">
      <c r="A28" s="44" t="s">
        <v>63</v>
      </c>
      <c r="B28" s="45"/>
      <c r="C28" s="45"/>
      <c r="D28" s="45"/>
      <c r="E28" s="46"/>
      <c r="F28" s="6">
        <v>95</v>
      </c>
      <c r="G28" s="7">
        <f>IF(A28="яблоко",(47*F28),IF(A28="банан",(96*F28),IF(A28="апельсин",(43*F28))))/100</f>
        <v>44.65</v>
      </c>
      <c r="H28" s="6">
        <v>100</v>
      </c>
      <c r="I28" s="8">
        <f>IF(A28="яблоко",(47*H28),IF(A28="банан",(96*H28),IF(A28="апельсин",(43*H28))))/100</f>
        <v>47</v>
      </c>
    </row>
    <row r="29" spans="1:10" ht="15.75" x14ac:dyDescent="0.25">
      <c r="A29" s="17"/>
      <c r="B29" s="1"/>
      <c r="C29" s="1"/>
      <c r="D29" s="1"/>
      <c r="E29" s="1"/>
      <c r="F29" s="1"/>
      <c r="G29" s="1"/>
      <c r="H29" s="1"/>
      <c r="I29" s="18"/>
      <c r="J29" s="19"/>
    </row>
    <row r="30" spans="1:10" ht="15.75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10" ht="15.75" x14ac:dyDescent="0.25">
      <c r="A31" s="1"/>
      <c r="B31" s="43" t="s">
        <v>122</v>
      </c>
      <c r="C31" s="43"/>
      <c r="D31" s="43"/>
      <c r="E31" s="43"/>
      <c r="F31" s="43"/>
      <c r="G31" s="43"/>
      <c r="H31" s="43"/>
      <c r="I31" s="1"/>
    </row>
    <row r="32" spans="1:10" ht="15.75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ht="15.75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ht="15.75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ht="15.75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ht="15.75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ht="15.75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ht="15.75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ht="15.75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ht="15.75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ht="15.75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ht="15.75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ht="15.75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ht="15.75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ht="15.75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ht="15.75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ht="15.75" x14ac:dyDescent="0.25">
      <c r="A47" s="1"/>
      <c r="B47" s="1"/>
      <c r="C47" s="1"/>
      <c r="D47" s="1"/>
      <c r="E47" s="1"/>
      <c r="F47" s="1"/>
      <c r="G47" s="1"/>
      <c r="H47" s="1"/>
      <c r="I47" s="1"/>
    </row>
  </sheetData>
  <mergeCells count="33">
    <mergeCell ref="A1:I1"/>
    <mergeCell ref="A2:I2"/>
    <mergeCell ref="A3:E5"/>
    <mergeCell ref="F3:G3"/>
    <mergeCell ref="H3:I3"/>
    <mergeCell ref="F4:F5"/>
    <mergeCell ref="G4:G5"/>
    <mergeCell ref="H4:H5"/>
    <mergeCell ref="I4:I5"/>
    <mergeCell ref="A6:I6"/>
    <mergeCell ref="A7:E7"/>
    <mergeCell ref="A8:E8"/>
    <mergeCell ref="A9:E9"/>
    <mergeCell ref="A10:E10"/>
    <mergeCell ref="A21:E21"/>
    <mergeCell ref="A11:I11"/>
    <mergeCell ref="A12:E12"/>
    <mergeCell ref="A13:I13"/>
    <mergeCell ref="A14:E14"/>
    <mergeCell ref="A15:E15"/>
    <mergeCell ref="A16:E16"/>
    <mergeCell ref="A17:E17"/>
    <mergeCell ref="A18:E18"/>
    <mergeCell ref="A19:E19"/>
    <mergeCell ref="A20:I20"/>
    <mergeCell ref="A27:E27"/>
    <mergeCell ref="A28:E28"/>
    <mergeCell ref="B31:H31"/>
    <mergeCell ref="A22:E22"/>
    <mergeCell ref="A23:I23"/>
    <mergeCell ref="A24:E24"/>
    <mergeCell ref="A25:E25"/>
    <mergeCell ref="A26:E26"/>
  </mergeCells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7"/>
  <sheetViews>
    <sheetView topLeftCell="A10" zoomScaleNormal="100" workbookViewId="0">
      <selection activeCell="B31" sqref="B31:H31"/>
    </sheetView>
  </sheetViews>
  <sheetFormatPr defaultRowHeight="15" x14ac:dyDescent="0.25"/>
  <cols>
    <col min="6" max="6" width="8.7109375" customWidth="1"/>
    <col min="7" max="7" width="11.7109375" customWidth="1"/>
    <col min="8" max="8" width="8.42578125" customWidth="1"/>
    <col min="9" max="9" width="11.5703125" customWidth="1"/>
  </cols>
  <sheetData>
    <row r="1" spans="1:9" ht="30" x14ac:dyDescent="0.4">
      <c r="A1" s="64" t="s">
        <v>0</v>
      </c>
      <c r="B1" s="65"/>
      <c r="C1" s="65"/>
      <c r="D1" s="65"/>
      <c r="E1" s="65"/>
      <c r="F1" s="65"/>
      <c r="G1" s="65"/>
      <c r="H1" s="65"/>
      <c r="I1" s="65"/>
    </row>
    <row r="2" spans="1:9" ht="25.5" x14ac:dyDescent="0.35">
      <c r="A2" s="66" t="s">
        <v>123</v>
      </c>
      <c r="B2" s="67"/>
      <c r="C2" s="67"/>
      <c r="D2" s="67"/>
      <c r="E2" s="67"/>
      <c r="F2" s="67"/>
      <c r="G2" s="67"/>
      <c r="H2" s="67"/>
      <c r="I2" s="67"/>
    </row>
    <row r="3" spans="1:9" x14ac:dyDescent="0.25">
      <c r="A3" s="68" t="s">
        <v>1</v>
      </c>
      <c r="B3" s="69"/>
      <c r="C3" s="69"/>
      <c r="D3" s="69"/>
      <c r="E3" s="70"/>
      <c r="F3" s="77" t="s">
        <v>2</v>
      </c>
      <c r="G3" s="78"/>
      <c r="H3" s="79" t="s">
        <v>3</v>
      </c>
      <c r="I3" s="78"/>
    </row>
    <row r="4" spans="1:9" ht="15" customHeight="1" x14ac:dyDescent="0.25">
      <c r="A4" s="71"/>
      <c r="B4" s="72"/>
      <c r="C4" s="72"/>
      <c r="D4" s="72"/>
      <c r="E4" s="73"/>
      <c r="F4" s="80" t="s">
        <v>4</v>
      </c>
      <c r="G4" s="82" t="s">
        <v>5</v>
      </c>
      <c r="H4" s="80" t="s">
        <v>4</v>
      </c>
      <c r="I4" s="84" t="s">
        <v>5</v>
      </c>
    </row>
    <row r="5" spans="1:9" ht="21" customHeight="1" x14ac:dyDescent="0.25">
      <c r="A5" s="74"/>
      <c r="B5" s="75"/>
      <c r="C5" s="75"/>
      <c r="D5" s="75"/>
      <c r="E5" s="76"/>
      <c r="F5" s="81"/>
      <c r="G5" s="83"/>
      <c r="H5" s="81"/>
      <c r="I5" s="81"/>
    </row>
    <row r="6" spans="1:9" ht="28.5" x14ac:dyDescent="0.45">
      <c r="A6" s="57" t="s">
        <v>6</v>
      </c>
      <c r="B6" s="63"/>
      <c r="C6" s="63"/>
      <c r="D6" s="63"/>
      <c r="E6" s="63"/>
      <c r="F6" s="63"/>
      <c r="G6" s="63"/>
      <c r="H6" s="63"/>
      <c r="I6" s="63"/>
    </row>
    <row r="7" spans="1:9" ht="15.75" x14ac:dyDescent="0.25">
      <c r="A7" s="44" t="s">
        <v>58</v>
      </c>
      <c r="B7" s="45"/>
      <c r="C7" s="45"/>
      <c r="D7" s="45"/>
      <c r="E7" s="46"/>
      <c r="F7" s="12">
        <v>150</v>
      </c>
      <c r="G7" s="13">
        <f>(F7*1147)/1000</f>
        <v>172.05</v>
      </c>
      <c r="H7" s="12">
        <v>200</v>
      </c>
      <c r="I7" s="13">
        <f>(H7*1147)/1000</f>
        <v>229.4</v>
      </c>
    </row>
    <row r="8" spans="1:9" ht="15.75" x14ac:dyDescent="0.25">
      <c r="A8" s="44" t="s">
        <v>8</v>
      </c>
      <c r="B8" s="45"/>
      <c r="C8" s="45"/>
      <c r="D8" s="45"/>
      <c r="E8" s="46"/>
      <c r="F8" s="2">
        <v>160</v>
      </c>
      <c r="G8" s="3">
        <f>(F8*107)/180</f>
        <v>95.111111111111114</v>
      </c>
      <c r="H8" s="2">
        <v>200</v>
      </c>
      <c r="I8" s="3">
        <f>(H8*107)/180</f>
        <v>118.88888888888889</v>
      </c>
    </row>
    <row r="9" spans="1:9" ht="15.75" x14ac:dyDescent="0.25">
      <c r="A9" s="44" t="s">
        <v>9</v>
      </c>
      <c r="B9" s="45"/>
      <c r="C9" s="45"/>
      <c r="D9" s="45"/>
      <c r="E9" s="46"/>
      <c r="F9" s="12">
        <v>25</v>
      </c>
      <c r="G9" s="13">
        <f>(F9*235)/100</f>
        <v>58.75</v>
      </c>
      <c r="H9" s="12">
        <v>30</v>
      </c>
      <c r="I9" s="13">
        <f>(H9*235)/100</f>
        <v>70.5</v>
      </c>
    </row>
    <row r="10" spans="1:9" ht="15.75" x14ac:dyDescent="0.25">
      <c r="A10" s="48" t="s">
        <v>10</v>
      </c>
      <c r="B10" s="49"/>
      <c r="C10" s="49"/>
      <c r="D10" s="49"/>
      <c r="E10" s="50"/>
      <c r="F10" s="30">
        <v>5</v>
      </c>
      <c r="G10" s="11">
        <f>(F10*748)/100</f>
        <v>37.4</v>
      </c>
      <c r="H10" s="9">
        <v>5</v>
      </c>
      <c r="I10" s="10">
        <f>(H10*748)/100</f>
        <v>37.4</v>
      </c>
    </row>
    <row r="11" spans="1:9" ht="15.75" x14ac:dyDescent="0.25">
      <c r="A11" s="58" t="s">
        <v>24</v>
      </c>
      <c r="B11" s="59"/>
      <c r="C11" s="59"/>
      <c r="D11" s="59"/>
      <c r="E11" s="60"/>
      <c r="F11" s="25">
        <v>10</v>
      </c>
      <c r="G11" s="29">
        <f>(F11*343)/100</f>
        <v>34.299999999999997</v>
      </c>
      <c r="H11" s="24">
        <v>15</v>
      </c>
      <c r="I11" s="31">
        <f>(H11*343)/100</f>
        <v>51.45</v>
      </c>
    </row>
    <row r="12" spans="1:9" ht="27.75" x14ac:dyDescent="0.4">
      <c r="A12" s="57" t="s">
        <v>11</v>
      </c>
      <c r="B12" s="62"/>
      <c r="C12" s="62"/>
      <c r="D12" s="62"/>
      <c r="E12" s="62"/>
      <c r="F12" s="62"/>
      <c r="G12" s="62"/>
      <c r="H12" s="62"/>
      <c r="I12" s="62"/>
    </row>
    <row r="13" spans="1:9" ht="15.75" x14ac:dyDescent="0.25">
      <c r="A13" s="58" t="s">
        <v>25</v>
      </c>
      <c r="B13" s="59"/>
      <c r="C13" s="59"/>
      <c r="D13" s="59"/>
      <c r="E13" s="60"/>
      <c r="F13" s="25">
        <v>100</v>
      </c>
      <c r="G13" s="25">
        <v>42.6</v>
      </c>
      <c r="H13" s="25">
        <v>100</v>
      </c>
      <c r="I13" s="24">
        <v>42.6</v>
      </c>
    </row>
    <row r="14" spans="1:9" ht="27.75" customHeight="1" x14ac:dyDescent="0.25">
      <c r="A14" s="61" t="s">
        <v>26</v>
      </c>
      <c r="B14" s="61"/>
      <c r="C14" s="61"/>
      <c r="D14" s="61"/>
      <c r="E14" s="61"/>
      <c r="F14" s="61"/>
      <c r="G14" s="61"/>
      <c r="H14" s="61"/>
      <c r="I14" s="61"/>
    </row>
    <row r="15" spans="1:9" ht="15.75" x14ac:dyDescent="0.25">
      <c r="A15" s="48" t="s">
        <v>59</v>
      </c>
      <c r="B15" s="49"/>
      <c r="C15" s="49"/>
      <c r="D15" s="49"/>
      <c r="E15" s="50"/>
      <c r="F15" s="15">
        <v>30</v>
      </c>
      <c r="G15" s="10">
        <f>(F15*89)/100</f>
        <v>26.7</v>
      </c>
      <c r="H15" s="9">
        <v>50</v>
      </c>
      <c r="I15" s="11">
        <f>(H15*89)/100</f>
        <v>44.5</v>
      </c>
    </row>
    <row r="16" spans="1:9" ht="15.75" x14ac:dyDescent="0.25">
      <c r="A16" s="44" t="s">
        <v>60</v>
      </c>
      <c r="B16" s="45"/>
      <c r="C16" s="45"/>
      <c r="D16" s="45"/>
      <c r="E16" s="46"/>
      <c r="F16" s="12">
        <v>150</v>
      </c>
      <c r="G16" s="13">
        <f>(F16*450)/1000</f>
        <v>67.5</v>
      </c>
      <c r="H16" s="12">
        <v>180</v>
      </c>
      <c r="I16" s="14">
        <f>(H16*450)/1000</f>
        <v>81</v>
      </c>
    </row>
    <row r="17" spans="1:12" ht="15.75" x14ac:dyDescent="0.25">
      <c r="A17" s="51" t="s">
        <v>77</v>
      </c>
      <c r="B17" s="52"/>
      <c r="C17" s="52"/>
      <c r="D17" s="52"/>
      <c r="E17" s="53"/>
      <c r="F17" s="5">
        <v>180</v>
      </c>
      <c r="G17" s="3">
        <f>(F17*154)/180</f>
        <v>154</v>
      </c>
      <c r="H17" s="2">
        <v>230</v>
      </c>
      <c r="I17" s="4">
        <f>(H17*198)/230</f>
        <v>198</v>
      </c>
    </row>
    <row r="18" spans="1:12" ht="15.75" x14ac:dyDescent="0.25">
      <c r="A18" s="44" t="s">
        <v>43</v>
      </c>
      <c r="B18" s="45"/>
      <c r="C18" s="45"/>
      <c r="D18" s="45"/>
      <c r="E18" s="46"/>
      <c r="F18" s="12">
        <v>150</v>
      </c>
      <c r="G18" s="13">
        <f>(F18*565)/1000</f>
        <v>84.75</v>
      </c>
      <c r="H18" s="12">
        <v>180</v>
      </c>
      <c r="I18" s="14">
        <f>(H18*565)/1000</f>
        <v>101.7</v>
      </c>
    </row>
    <row r="19" spans="1:12" ht="15.75" x14ac:dyDescent="0.25">
      <c r="A19" s="54" t="s">
        <v>15</v>
      </c>
      <c r="B19" s="55"/>
      <c r="C19" s="55"/>
      <c r="D19" s="55"/>
      <c r="E19" s="56"/>
      <c r="F19" s="16">
        <v>43</v>
      </c>
      <c r="G19" s="7">
        <f>(F19*174)/100</f>
        <v>74.819999999999993</v>
      </c>
      <c r="H19" s="6">
        <v>53</v>
      </c>
      <c r="I19" s="8">
        <f>(H19*174)/100</f>
        <v>92.22</v>
      </c>
      <c r="L19" s="26"/>
    </row>
    <row r="20" spans="1:12" ht="27" x14ac:dyDescent="0.35">
      <c r="A20" s="57" t="s">
        <v>16</v>
      </c>
      <c r="B20" s="57"/>
      <c r="C20" s="57"/>
      <c r="D20" s="57"/>
      <c r="E20" s="57"/>
      <c r="F20" s="57"/>
      <c r="G20" s="57"/>
      <c r="H20" s="57"/>
      <c r="I20" s="57"/>
    </row>
    <row r="21" spans="1:12" ht="15.75" x14ac:dyDescent="0.25">
      <c r="A21" s="44" t="s">
        <v>124</v>
      </c>
      <c r="B21" s="45"/>
      <c r="C21" s="45"/>
      <c r="D21" s="45"/>
      <c r="E21" s="46"/>
      <c r="F21" s="12">
        <v>150</v>
      </c>
      <c r="G21" s="13">
        <f>(F21*75)/150</f>
        <v>75</v>
      </c>
      <c r="H21" s="12">
        <v>185</v>
      </c>
      <c r="I21" s="14">
        <f>(H21*75)/150</f>
        <v>92.5</v>
      </c>
    </row>
    <row r="22" spans="1:12" ht="15.75" x14ac:dyDescent="0.25">
      <c r="A22" s="54" t="s">
        <v>61</v>
      </c>
      <c r="B22" s="55"/>
      <c r="C22" s="55"/>
      <c r="D22" s="55"/>
      <c r="E22" s="56"/>
      <c r="F22" s="6">
        <v>60</v>
      </c>
      <c r="G22" s="7">
        <f>(F22*203)/60</f>
        <v>203</v>
      </c>
      <c r="H22" s="6">
        <v>70</v>
      </c>
      <c r="I22" s="8">
        <f>(H22*203)/60</f>
        <v>236.83333333333334</v>
      </c>
    </row>
    <row r="23" spans="1:12" ht="27" x14ac:dyDescent="0.35">
      <c r="A23" s="47" t="s">
        <v>19</v>
      </c>
      <c r="B23" s="47"/>
      <c r="C23" s="47"/>
      <c r="D23" s="47"/>
      <c r="E23" s="47"/>
      <c r="F23" s="47"/>
      <c r="G23" s="47"/>
      <c r="H23" s="47"/>
      <c r="I23" s="47"/>
    </row>
    <row r="24" spans="1:12" ht="15.75" x14ac:dyDescent="0.25">
      <c r="A24" s="44" t="s">
        <v>50</v>
      </c>
      <c r="B24" s="45"/>
      <c r="C24" s="45"/>
      <c r="D24" s="45"/>
      <c r="E24" s="46"/>
      <c r="F24" s="6">
        <v>110</v>
      </c>
      <c r="G24" s="7">
        <f>(F24*171)/155</f>
        <v>121.35483870967742</v>
      </c>
      <c r="H24" s="6">
        <v>130</v>
      </c>
      <c r="I24" s="8">
        <f>(H24*171)/155</f>
        <v>143.41935483870967</v>
      </c>
    </row>
    <row r="25" spans="1:12" ht="15.75" x14ac:dyDescent="0.25">
      <c r="A25" s="44" t="s">
        <v>62</v>
      </c>
      <c r="B25" s="45"/>
      <c r="C25" s="45"/>
      <c r="D25" s="45"/>
      <c r="E25" s="46"/>
      <c r="F25" s="6">
        <v>100</v>
      </c>
      <c r="G25" s="7">
        <f>(F25*213)/110</f>
        <v>193.63636363636363</v>
      </c>
      <c r="H25" s="6">
        <v>125</v>
      </c>
      <c r="I25" s="8">
        <f>(H25*213)/110</f>
        <v>242.04545454545453</v>
      </c>
    </row>
    <row r="26" spans="1:12" ht="15.75" x14ac:dyDescent="0.25">
      <c r="A26" s="44" t="s">
        <v>47</v>
      </c>
      <c r="B26" s="45"/>
      <c r="C26" s="45"/>
      <c r="D26" s="45"/>
      <c r="E26" s="46"/>
      <c r="F26" s="6">
        <v>150</v>
      </c>
      <c r="G26" s="7">
        <f>(F26*28)/150</f>
        <v>28</v>
      </c>
      <c r="H26" s="6">
        <v>180</v>
      </c>
      <c r="I26" s="8">
        <f>(H26*28)/150</f>
        <v>33.6</v>
      </c>
    </row>
    <row r="27" spans="1:12" ht="15.75" x14ac:dyDescent="0.25">
      <c r="A27" s="44" t="s">
        <v>9</v>
      </c>
      <c r="B27" s="45"/>
      <c r="C27" s="45"/>
      <c r="D27" s="45"/>
      <c r="E27" s="46"/>
      <c r="F27" s="6">
        <v>15</v>
      </c>
      <c r="G27" s="7">
        <f>(F27*235)/100</f>
        <v>35.25</v>
      </c>
      <c r="H27" s="6">
        <v>21</v>
      </c>
      <c r="I27" s="8">
        <f>(H27*235)/100</f>
        <v>49.35</v>
      </c>
    </row>
    <row r="28" spans="1:12" ht="15.75" x14ac:dyDescent="0.25">
      <c r="A28" s="44" t="s">
        <v>103</v>
      </c>
      <c r="B28" s="45"/>
      <c r="C28" s="45"/>
      <c r="D28" s="45"/>
      <c r="E28" s="46"/>
      <c r="F28" s="6">
        <v>90</v>
      </c>
      <c r="G28" s="7">
        <v>86.4</v>
      </c>
      <c r="H28" s="6">
        <v>95</v>
      </c>
      <c r="I28" s="8">
        <v>91.2</v>
      </c>
    </row>
    <row r="29" spans="1:12" ht="15.75" x14ac:dyDescent="0.25">
      <c r="A29" s="17"/>
      <c r="B29" s="1"/>
      <c r="C29" s="1"/>
      <c r="D29" s="1"/>
      <c r="E29" s="1"/>
      <c r="F29" s="1"/>
      <c r="G29" s="1"/>
      <c r="H29" s="1"/>
      <c r="I29" s="18"/>
      <c r="J29" s="19"/>
    </row>
    <row r="30" spans="1:12" ht="15.75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12" ht="15.75" x14ac:dyDescent="0.25">
      <c r="A31" s="1"/>
      <c r="B31" s="43" t="s">
        <v>125</v>
      </c>
      <c r="C31" s="43"/>
      <c r="D31" s="43"/>
      <c r="E31" s="43"/>
      <c r="F31" s="43"/>
      <c r="G31" s="43"/>
      <c r="H31" s="43"/>
      <c r="I31" s="1"/>
    </row>
    <row r="32" spans="1:12" ht="15.75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ht="15.75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ht="15.75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ht="15.75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ht="15.75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ht="15.75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ht="15.75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ht="15.75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ht="15.75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ht="15.75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ht="15.75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ht="15.75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ht="15.75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ht="15.75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ht="15.75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ht="15.75" x14ac:dyDescent="0.25">
      <c r="A47" s="1"/>
      <c r="B47" s="1"/>
      <c r="C47" s="1"/>
      <c r="D47" s="1"/>
      <c r="E47" s="1"/>
      <c r="F47" s="1"/>
      <c r="G47" s="1"/>
      <c r="H47" s="1"/>
      <c r="I47" s="1"/>
    </row>
  </sheetData>
  <mergeCells count="33">
    <mergeCell ref="A11:E11"/>
    <mergeCell ref="A1:I1"/>
    <mergeCell ref="A2:I2"/>
    <mergeCell ref="A3:E5"/>
    <mergeCell ref="F3:G3"/>
    <mergeCell ref="H3:I3"/>
    <mergeCell ref="F4:F5"/>
    <mergeCell ref="G4:G5"/>
    <mergeCell ref="H4:H5"/>
    <mergeCell ref="I4:I5"/>
    <mergeCell ref="A6:I6"/>
    <mergeCell ref="A7:E7"/>
    <mergeCell ref="A8:E8"/>
    <mergeCell ref="A9:E9"/>
    <mergeCell ref="A10:E10"/>
    <mergeCell ref="A22:E22"/>
    <mergeCell ref="A12:I12"/>
    <mergeCell ref="A13:E13"/>
    <mergeCell ref="A14:I14"/>
    <mergeCell ref="A15:E15"/>
    <mergeCell ref="A16:E16"/>
    <mergeCell ref="A17:E17"/>
    <mergeCell ref="A18:E18"/>
    <mergeCell ref="A19:E19"/>
    <mergeCell ref="A20:I20"/>
    <mergeCell ref="A21:E21"/>
    <mergeCell ref="B31:H31"/>
    <mergeCell ref="A23:I23"/>
    <mergeCell ref="A24:E24"/>
    <mergeCell ref="A25:E25"/>
    <mergeCell ref="A26:E26"/>
    <mergeCell ref="A27:E27"/>
    <mergeCell ref="A28:E28"/>
  </mergeCells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"/>
  <sheetViews>
    <sheetView topLeftCell="A7" zoomScaleNormal="100" workbookViewId="0">
      <selection activeCell="B33" sqref="B33:H33"/>
    </sheetView>
  </sheetViews>
  <sheetFormatPr defaultRowHeight="15" x14ac:dyDescent="0.25"/>
  <cols>
    <col min="6" max="6" width="8.7109375" customWidth="1"/>
    <col min="7" max="7" width="11.7109375" customWidth="1"/>
    <col min="8" max="8" width="8.42578125" customWidth="1"/>
    <col min="9" max="9" width="11.5703125" customWidth="1"/>
  </cols>
  <sheetData>
    <row r="1" spans="1:10" ht="30" x14ac:dyDescent="0.4">
      <c r="A1" s="64" t="s">
        <v>0</v>
      </c>
      <c r="B1" s="65"/>
      <c r="C1" s="65"/>
      <c r="D1" s="65"/>
      <c r="E1" s="65"/>
      <c r="F1" s="65"/>
      <c r="G1" s="65"/>
      <c r="H1" s="65"/>
      <c r="I1" s="65"/>
    </row>
    <row r="2" spans="1:10" ht="25.5" x14ac:dyDescent="0.35">
      <c r="A2" s="66" t="s">
        <v>126</v>
      </c>
      <c r="B2" s="67"/>
      <c r="C2" s="67"/>
      <c r="D2" s="67"/>
      <c r="E2" s="67"/>
      <c r="F2" s="67"/>
      <c r="G2" s="67"/>
      <c r="H2" s="67"/>
      <c r="I2" s="67"/>
    </row>
    <row r="3" spans="1:10" x14ac:dyDescent="0.25">
      <c r="A3" s="68" t="s">
        <v>1</v>
      </c>
      <c r="B3" s="69"/>
      <c r="C3" s="69"/>
      <c r="D3" s="69"/>
      <c r="E3" s="70"/>
      <c r="F3" s="77" t="s">
        <v>2</v>
      </c>
      <c r="G3" s="78"/>
      <c r="H3" s="79" t="s">
        <v>3</v>
      </c>
      <c r="I3" s="78"/>
    </row>
    <row r="4" spans="1:10" ht="15" customHeight="1" x14ac:dyDescent="0.25">
      <c r="A4" s="71"/>
      <c r="B4" s="72"/>
      <c r="C4" s="72"/>
      <c r="D4" s="72"/>
      <c r="E4" s="73"/>
      <c r="F4" s="80" t="s">
        <v>4</v>
      </c>
      <c r="G4" s="82" t="s">
        <v>5</v>
      </c>
      <c r="H4" s="80" t="s">
        <v>4</v>
      </c>
      <c r="I4" s="84" t="s">
        <v>5</v>
      </c>
    </row>
    <row r="5" spans="1:10" ht="21" customHeight="1" x14ac:dyDescent="0.25">
      <c r="A5" s="74"/>
      <c r="B5" s="75"/>
      <c r="C5" s="75"/>
      <c r="D5" s="75"/>
      <c r="E5" s="76"/>
      <c r="F5" s="81"/>
      <c r="G5" s="83"/>
      <c r="H5" s="81"/>
      <c r="I5" s="81"/>
    </row>
    <row r="6" spans="1:10" ht="28.5" x14ac:dyDescent="0.45">
      <c r="A6" s="57" t="s">
        <v>6</v>
      </c>
      <c r="B6" s="63"/>
      <c r="C6" s="63"/>
      <c r="D6" s="63"/>
      <c r="E6" s="63"/>
      <c r="F6" s="63"/>
      <c r="G6" s="63"/>
      <c r="H6" s="63"/>
      <c r="I6" s="63"/>
    </row>
    <row r="7" spans="1:10" ht="15.75" x14ac:dyDescent="0.25">
      <c r="A7" s="44" t="s">
        <v>64</v>
      </c>
      <c r="B7" s="45"/>
      <c r="C7" s="45"/>
      <c r="D7" s="45"/>
      <c r="E7" s="46"/>
      <c r="F7" s="12">
        <v>50</v>
      </c>
      <c r="G7" s="13">
        <f>(F7*124)/100</f>
        <v>62</v>
      </c>
      <c r="H7" s="12">
        <v>60</v>
      </c>
      <c r="I7" s="13">
        <f>(H7*124)/100</f>
        <v>74.400000000000006</v>
      </c>
    </row>
    <row r="8" spans="1:10" ht="15.75" x14ac:dyDescent="0.25">
      <c r="A8" s="44" t="s">
        <v>28</v>
      </c>
      <c r="B8" s="45"/>
      <c r="C8" s="45"/>
      <c r="D8" s="45"/>
      <c r="E8" s="46"/>
      <c r="F8" s="27">
        <v>110</v>
      </c>
      <c r="G8" s="28">
        <f>(F8*106)/65</f>
        <v>179.38461538461539</v>
      </c>
      <c r="H8" s="27">
        <v>120</v>
      </c>
      <c r="I8" s="28">
        <f>(H8*106)/65</f>
        <v>195.69230769230768</v>
      </c>
    </row>
    <row r="9" spans="1:10" ht="15.75" x14ac:dyDescent="0.25">
      <c r="A9" s="44" t="s">
        <v>23</v>
      </c>
      <c r="B9" s="45"/>
      <c r="C9" s="45"/>
      <c r="D9" s="45"/>
      <c r="E9" s="46"/>
      <c r="F9" s="2">
        <v>160</v>
      </c>
      <c r="G9" s="3">
        <f>(F9*91)/180</f>
        <v>80.888888888888886</v>
      </c>
      <c r="H9" s="2">
        <v>200</v>
      </c>
      <c r="I9" s="3">
        <f>(H9*91)/180</f>
        <v>101.11111111111111</v>
      </c>
    </row>
    <row r="10" spans="1:10" ht="15.75" x14ac:dyDescent="0.25">
      <c r="A10" s="44" t="s">
        <v>9</v>
      </c>
      <c r="B10" s="45"/>
      <c r="C10" s="45"/>
      <c r="D10" s="45"/>
      <c r="E10" s="46"/>
      <c r="F10" s="12">
        <v>25</v>
      </c>
      <c r="G10" s="13">
        <f>(F10*235)/100</f>
        <v>58.75</v>
      </c>
      <c r="H10" s="12">
        <v>30</v>
      </c>
      <c r="I10" s="13">
        <f>(H10*235)/100</f>
        <v>70.5</v>
      </c>
    </row>
    <row r="11" spans="1:10" ht="15.75" x14ac:dyDescent="0.25">
      <c r="A11" s="44" t="s">
        <v>10</v>
      </c>
      <c r="B11" s="45"/>
      <c r="C11" s="45"/>
      <c r="D11" s="45"/>
      <c r="E11" s="46"/>
      <c r="F11" s="12">
        <v>7</v>
      </c>
      <c r="G11" s="13">
        <f>(F11*748)/100</f>
        <v>52.36</v>
      </c>
      <c r="H11" s="12">
        <v>10</v>
      </c>
      <c r="I11" s="13">
        <f>(H11*748)/100</f>
        <v>74.8</v>
      </c>
    </row>
    <row r="12" spans="1:10" ht="27.75" x14ac:dyDescent="0.4">
      <c r="A12" s="57" t="s">
        <v>11</v>
      </c>
      <c r="B12" s="62"/>
      <c r="C12" s="62"/>
      <c r="D12" s="62"/>
      <c r="E12" s="62"/>
      <c r="F12" s="62"/>
      <c r="G12" s="62"/>
      <c r="H12" s="62"/>
      <c r="I12" s="62"/>
      <c r="J12" s="19"/>
    </row>
    <row r="13" spans="1:10" ht="15.75" x14ac:dyDescent="0.25">
      <c r="A13" s="58" t="s">
        <v>25</v>
      </c>
      <c r="B13" s="59"/>
      <c r="C13" s="59"/>
      <c r="D13" s="59"/>
      <c r="E13" s="60"/>
      <c r="F13" s="25">
        <v>100</v>
      </c>
      <c r="G13" s="25">
        <v>42.6</v>
      </c>
      <c r="H13" s="25">
        <v>100</v>
      </c>
      <c r="I13" s="24">
        <v>42.6</v>
      </c>
      <c r="J13" s="32"/>
    </row>
    <row r="14" spans="1:10" ht="27.75" customHeight="1" x14ac:dyDescent="0.25">
      <c r="A14" s="61" t="s">
        <v>26</v>
      </c>
      <c r="B14" s="61"/>
      <c r="C14" s="61"/>
      <c r="D14" s="61"/>
      <c r="E14" s="61"/>
      <c r="F14" s="61"/>
      <c r="G14" s="61"/>
      <c r="H14" s="61"/>
      <c r="I14" s="61"/>
    </row>
    <row r="15" spans="1:10" ht="15.75" x14ac:dyDescent="0.25">
      <c r="A15" s="48" t="s">
        <v>78</v>
      </c>
      <c r="B15" s="49"/>
      <c r="C15" s="49"/>
      <c r="D15" s="49"/>
      <c r="E15" s="50"/>
      <c r="F15" s="15">
        <v>30</v>
      </c>
      <c r="G15" s="10">
        <f>(F15*93)/100</f>
        <v>27.9</v>
      </c>
      <c r="H15" s="9">
        <v>50</v>
      </c>
      <c r="I15" s="11">
        <f>(H15*93)/100</f>
        <v>46.5</v>
      </c>
    </row>
    <row r="16" spans="1:10" ht="15.75" x14ac:dyDescent="0.25">
      <c r="A16" s="44" t="s">
        <v>65</v>
      </c>
      <c r="B16" s="45"/>
      <c r="C16" s="45"/>
      <c r="D16" s="45"/>
      <c r="E16" s="46"/>
      <c r="F16" s="12">
        <v>150</v>
      </c>
      <c r="G16" s="13">
        <f>(F16*380)/1000</f>
        <v>57</v>
      </c>
      <c r="H16" s="12">
        <v>180</v>
      </c>
      <c r="I16" s="14">
        <f>(H16*380)/1000</f>
        <v>68.400000000000006</v>
      </c>
    </row>
    <row r="17" spans="1:12" ht="15.75" x14ac:dyDescent="0.25">
      <c r="A17" s="51" t="s">
        <v>13</v>
      </c>
      <c r="B17" s="52"/>
      <c r="C17" s="52"/>
      <c r="D17" s="52"/>
      <c r="E17" s="53"/>
      <c r="F17" s="5">
        <v>110</v>
      </c>
      <c r="G17" s="3">
        <f>(F17*1625)/1000</f>
        <v>178.75</v>
      </c>
      <c r="H17" s="2">
        <v>130</v>
      </c>
      <c r="I17" s="4">
        <f>(H17*1625)/1000</f>
        <v>211.25</v>
      </c>
    </row>
    <row r="18" spans="1:12" ht="15.75" x14ac:dyDescent="0.25">
      <c r="A18" s="44" t="s">
        <v>83</v>
      </c>
      <c r="B18" s="45"/>
      <c r="C18" s="45"/>
      <c r="D18" s="45"/>
      <c r="E18" s="46"/>
      <c r="F18" s="12">
        <v>70</v>
      </c>
      <c r="G18" s="13">
        <v>112</v>
      </c>
      <c r="H18" s="12">
        <v>100</v>
      </c>
      <c r="I18" s="14">
        <v>160</v>
      </c>
    </row>
    <row r="19" spans="1:12" ht="15.75" x14ac:dyDescent="0.25">
      <c r="A19" s="44" t="s">
        <v>14</v>
      </c>
      <c r="B19" s="45"/>
      <c r="C19" s="45"/>
      <c r="D19" s="45"/>
      <c r="E19" s="46"/>
      <c r="F19" s="12">
        <v>150</v>
      </c>
      <c r="G19" s="13">
        <f>(F19*110)/200</f>
        <v>82.5</v>
      </c>
      <c r="H19" s="12">
        <v>180</v>
      </c>
      <c r="I19" s="14">
        <f>(H19*110)/200</f>
        <v>99</v>
      </c>
    </row>
    <row r="20" spans="1:12" ht="15.75" x14ac:dyDescent="0.25">
      <c r="A20" s="54" t="s">
        <v>15</v>
      </c>
      <c r="B20" s="55"/>
      <c r="C20" s="55"/>
      <c r="D20" s="55"/>
      <c r="E20" s="56"/>
      <c r="F20" s="16">
        <v>40</v>
      </c>
      <c r="G20" s="7">
        <f>(F20*174)/100</f>
        <v>69.599999999999994</v>
      </c>
      <c r="H20" s="6">
        <v>47</v>
      </c>
      <c r="I20" s="8">
        <f>(H20*174)/100</f>
        <v>81.78</v>
      </c>
      <c r="L20" s="19"/>
    </row>
    <row r="21" spans="1:12" ht="27" x14ac:dyDescent="0.35">
      <c r="A21" s="57" t="s">
        <v>16</v>
      </c>
      <c r="B21" s="57"/>
      <c r="C21" s="57"/>
      <c r="D21" s="57"/>
      <c r="E21" s="57"/>
      <c r="F21" s="57"/>
      <c r="G21" s="57"/>
      <c r="H21" s="57"/>
      <c r="I21" s="57"/>
      <c r="L21" s="19"/>
    </row>
    <row r="22" spans="1:12" ht="15.75" x14ac:dyDescent="0.25">
      <c r="A22" s="44" t="s">
        <v>30</v>
      </c>
      <c r="B22" s="45"/>
      <c r="C22" s="45"/>
      <c r="D22" s="45"/>
      <c r="E22" s="46"/>
      <c r="F22" s="12">
        <v>160</v>
      </c>
      <c r="G22" s="28">
        <f>(F22*85)/150</f>
        <v>90.666666666666671</v>
      </c>
      <c r="H22" s="12">
        <v>180</v>
      </c>
      <c r="I22" s="14">
        <f>(H22*85)/150</f>
        <v>102</v>
      </c>
    </row>
    <row r="23" spans="1:12" ht="15.75" x14ac:dyDescent="0.25">
      <c r="A23" s="39" t="s">
        <v>9</v>
      </c>
      <c r="B23" s="40"/>
      <c r="C23" s="40"/>
      <c r="D23" s="40"/>
      <c r="E23" s="41"/>
      <c r="F23" s="6">
        <v>20</v>
      </c>
      <c r="G23" s="42">
        <f>(F23*235)/100</f>
        <v>47</v>
      </c>
      <c r="H23" s="6">
        <v>30</v>
      </c>
      <c r="I23" s="8">
        <f>(H23*235)/100</f>
        <v>70.5</v>
      </c>
    </row>
    <row r="24" spans="1:12" ht="15.75" x14ac:dyDescent="0.25">
      <c r="A24" s="54" t="s">
        <v>110</v>
      </c>
      <c r="B24" s="55"/>
      <c r="C24" s="55"/>
      <c r="D24" s="55"/>
      <c r="E24" s="56"/>
      <c r="F24" s="6">
        <v>20</v>
      </c>
      <c r="G24" s="7">
        <f>(F24*235)/100</f>
        <v>47</v>
      </c>
      <c r="H24" s="6">
        <v>40</v>
      </c>
      <c r="I24" s="8">
        <f>(H24*235)/100</f>
        <v>94</v>
      </c>
    </row>
    <row r="25" spans="1:12" ht="27" x14ac:dyDescent="0.35">
      <c r="A25" s="47" t="s">
        <v>19</v>
      </c>
      <c r="B25" s="47"/>
      <c r="C25" s="47"/>
      <c r="D25" s="47"/>
      <c r="E25" s="47"/>
      <c r="F25" s="47"/>
      <c r="G25" s="47"/>
      <c r="H25" s="47"/>
      <c r="I25" s="47"/>
    </row>
    <row r="26" spans="1:12" ht="15.75" x14ac:dyDescent="0.25">
      <c r="A26" s="44" t="s">
        <v>66</v>
      </c>
      <c r="B26" s="45"/>
      <c r="C26" s="45"/>
      <c r="D26" s="45"/>
      <c r="E26" s="46"/>
      <c r="F26" s="6">
        <v>110</v>
      </c>
      <c r="G26" s="7">
        <f>(F26*201)/200</f>
        <v>110.55</v>
      </c>
      <c r="H26" s="6">
        <v>150</v>
      </c>
      <c r="I26" s="8">
        <f>(H26*201)/200</f>
        <v>150.75</v>
      </c>
    </row>
    <row r="27" spans="1:12" ht="15.75" x14ac:dyDescent="0.25">
      <c r="A27" s="44" t="s">
        <v>67</v>
      </c>
      <c r="B27" s="45"/>
      <c r="C27" s="45"/>
      <c r="D27" s="45"/>
      <c r="E27" s="46"/>
      <c r="F27" s="6">
        <v>60</v>
      </c>
      <c r="G27" s="7">
        <f>(F27*106)/100</f>
        <v>63.6</v>
      </c>
      <c r="H27" s="6">
        <v>80</v>
      </c>
      <c r="I27" s="8">
        <f>(H27*106)/100</f>
        <v>84.8</v>
      </c>
    </row>
    <row r="28" spans="1:12" ht="15.75" x14ac:dyDescent="0.25">
      <c r="A28" s="44" t="s">
        <v>33</v>
      </c>
      <c r="B28" s="45"/>
      <c r="C28" s="45"/>
      <c r="D28" s="45"/>
      <c r="E28" s="46"/>
      <c r="F28" s="6">
        <v>150</v>
      </c>
      <c r="G28" s="7">
        <f>(F28*29)/150</f>
        <v>29</v>
      </c>
      <c r="H28" s="6">
        <v>180</v>
      </c>
      <c r="I28" s="8">
        <f>(H28*29)/150</f>
        <v>34.799999999999997</v>
      </c>
    </row>
    <row r="29" spans="1:12" ht="15.75" x14ac:dyDescent="0.25">
      <c r="A29" s="44" t="s">
        <v>9</v>
      </c>
      <c r="B29" s="45"/>
      <c r="C29" s="45"/>
      <c r="D29" s="45"/>
      <c r="E29" s="46"/>
      <c r="F29" s="6">
        <v>15</v>
      </c>
      <c r="G29" s="7">
        <f>(F29*235)/100</f>
        <v>35.25</v>
      </c>
      <c r="H29" s="6">
        <v>23</v>
      </c>
      <c r="I29" s="8">
        <f>(H29*235)/100</f>
        <v>54.05</v>
      </c>
    </row>
    <row r="30" spans="1:12" ht="15.75" x14ac:dyDescent="0.25">
      <c r="A30" s="44" t="s">
        <v>63</v>
      </c>
      <c r="B30" s="45"/>
      <c r="C30" s="45"/>
      <c r="D30" s="45"/>
      <c r="E30" s="46"/>
      <c r="F30" s="6">
        <v>95</v>
      </c>
      <c r="G30" s="7">
        <f>IF(A30="яблоко",(47*F30),IF(A30="банан",(96*F30),IF(A30="апельсин",(43*F30))))/100</f>
        <v>44.65</v>
      </c>
      <c r="H30" s="6">
        <v>100</v>
      </c>
      <c r="I30" s="8">
        <f>IF(A30="яблоко",(47*H30),IF(A30="банан",(96*H30),IF(A30="апельсин",(43*H30))))/100</f>
        <v>47</v>
      </c>
    </row>
    <row r="31" spans="1:12" ht="15.75" x14ac:dyDescent="0.25">
      <c r="A31" s="17"/>
      <c r="B31" s="1"/>
      <c r="C31" s="1"/>
      <c r="D31" s="1"/>
      <c r="E31" s="1"/>
      <c r="F31" s="1"/>
      <c r="G31" s="1"/>
      <c r="H31" s="1"/>
      <c r="I31" s="18"/>
      <c r="J31" s="19"/>
    </row>
    <row r="32" spans="1:12" ht="15.75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ht="15.75" x14ac:dyDescent="0.25">
      <c r="A33" s="1"/>
      <c r="B33" s="43" t="s">
        <v>127</v>
      </c>
      <c r="C33" s="43"/>
      <c r="D33" s="43"/>
      <c r="E33" s="43"/>
      <c r="F33" s="43"/>
      <c r="G33" s="43"/>
      <c r="H33" s="43"/>
      <c r="I33" s="1"/>
    </row>
    <row r="34" spans="1:9" ht="15.75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ht="15.75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ht="15.75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ht="15.75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ht="15.75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ht="15.75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ht="15.75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ht="15.75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ht="15.75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ht="15.75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ht="15.75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ht="15.75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ht="15.75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ht="15.75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ht="15.75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ht="15.75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mergeCells count="34">
    <mergeCell ref="A11:E11"/>
    <mergeCell ref="A1:I1"/>
    <mergeCell ref="A2:I2"/>
    <mergeCell ref="A3:E5"/>
    <mergeCell ref="F3:G3"/>
    <mergeCell ref="H3:I3"/>
    <mergeCell ref="F4:F5"/>
    <mergeCell ref="G4:G5"/>
    <mergeCell ref="H4:H5"/>
    <mergeCell ref="I4:I5"/>
    <mergeCell ref="A6:I6"/>
    <mergeCell ref="A7:E7"/>
    <mergeCell ref="A8:E8"/>
    <mergeCell ref="A9:E9"/>
    <mergeCell ref="A10:E10"/>
    <mergeCell ref="A24:E24"/>
    <mergeCell ref="A12:I12"/>
    <mergeCell ref="A13:E13"/>
    <mergeCell ref="A14:I14"/>
    <mergeCell ref="A15:E15"/>
    <mergeCell ref="A16:E16"/>
    <mergeCell ref="A17:E17"/>
    <mergeCell ref="A18:E18"/>
    <mergeCell ref="A19:E19"/>
    <mergeCell ref="A20:E20"/>
    <mergeCell ref="A21:I21"/>
    <mergeCell ref="A22:E22"/>
    <mergeCell ref="A30:E30"/>
    <mergeCell ref="B33:H33"/>
    <mergeCell ref="A25:I25"/>
    <mergeCell ref="A26:E26"/>
    <mergeCell ref="A27:E27"/>
    <mergeCell ref="A28:E28"/>
    <mergeCell ref="A29:E29"/>
  </mergeCells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8"/>
  <sheetViews>
    <sheetView topLeftCell="A7" zoomScaleNormal="100" workbookViewId="0">
      <selection activeCell="B32" sqref="B32:H32"/>
    </sheetView>
  </sheetViews>
  <sheetFormatPr defaultRowHeight="15" x14ac:dyDescent="0.25"/>
  <cols>
    <col min="6" max="6" width="8.7109375" customWidth="1"/>
    <col min="7" max="7" width="11.7109375" customWidth="1"/>
    <col min="8" max="8" width="8.42578125" customWidth="1"/>
    <col min="9" max="9" width="11.5703125" customWidth="1"/>
  </cols>
  <sheetData>
    <row r="1" spans="1:9" ht="30" x14ac:dyDescent="0.4">
      <c r="A1" s="64" t="s">
        <v>0</v>
      </c>
      <c r="B1" s="65"/>
      <c r="C1" s="65"/>
      <c r="D1" s="65"/>
      <c r="E1" s="65"/>
      <c r="F1" s="65"/>
      <c r="G1" s="65"/>
      <c r="H1" s="65"/>
      <c r="I1" s="65"/>
    </row>
    <row r="2" spans="1:9" ht="25.5" x14ac:dyDescent="0.35">
      <c r="A2" s="66" t="s">
        <v>128</v>
      </c>
      <c r="B2" s="67"/>
      <c r="C2" s="67"/>
      <c r="D2" s="67"/>
      <c r="E2" s="67"/>
      <c r="F2" s="67"/>
      <c r="G2" s="67"/>
      <c r="H2" s="67"/>
      <c r="I2" s="67"/>
    </row>
    <row r="3" spans="1:9" x14ac:dyDescent="0.25">
      <c r="A3" s="68" t="s">
        <v>1</v>
      </c>
      <c r="B3" s="69"/>
      <c r="C3" s="69"/>
      <c r="D3" s="69"/>
      <c r="E3" s="70"/>
      <c r="F3" s="77" t="s">
        <v>2</v>
      </c>
      <c r="G3" s="78"/>
      <c r="H3" s="79" t="s">
        <v>3</v>
      </c>
      <c r="I3" s="78"/>
    </row>
    <row r="4" spans="1:9" ht="15" customHeight="1" x14ac:dyDescent="0.25">
      <c r="A4" s="71"/>
      <c r="B4" s="72"/>
      <c r="C4" s="72"/>
      <c r="D4" s="72"/>
      <c r="E4" s="73"/>
      <c r="F4" s="80" t="s">
        <v>4</v>
      </c>
      <c r="G4" s="82" t="s">
        <v>5</v>
      </c>
      <c r="H4" s="80" t="s">
        <v>4</v>
      </c>
      <c r="I4" s="84" t="s">
        <v>5</v>
      </c>
    </row>
    <row r="5" spans="1:9" ht="21" customHeight="1" x14ac:dyDescent="0.25">
      <c r="A5" s="74"/>
      <c r="B5" s="75"/>
      <c r="C5" s="75"/>
      <c r="D5" s="75"/>
      <c r="E5" s="76"/>
      <c r="F5" s="81"/>
      <c r="G5" s="83"/>
      <c r="H5" s="81"/>
      <c r="I5" s="81"/>
    </row>
    <row r="6" spans="1:9" ht="28.5" x14ac:dyDescent="0.45">
      <c r="A6" s="57" t="s">
        <v>6</v>
      </c>
      <c r="B6" s="63"/>
      <c r="C6" s="63"/>
      <c r="D6" s="63"/>
      <c r="E6" s="63"/>
      <c r="F6" s="63"/>
      <c r="G6" s="63"/>
      <c r="H6" s="63"/>
      <c r="I6" s="63"/>
    </row>
    <row r="7" spans="1:9" ht="15.75" x14ac:dyDescent="0.25">
      <c r="A7" s="44" t="s">
        <v>68</v>
      </c>
      <c r="B7" s="45"/>
      <c r="C7" s="45"/>
      <c r="D7" s="45"/>
      <c r="E7" s="46"/>
      <c r="F7" s="12">
        <v>150</v>
      </c>
      <c r="G7" s="13">
        <f>(F7*1077)/1000</f>
        <v>161.55000000000001</v>
      </c>
      <c r="H7" s="12">
        <v>180</v>
      </c>
      <c r="I7" s="13">
        <f>(H7*1077)/1000</f>
        <v>193.86</v>
      </c>
    </row>
    <row r="8" spans="1:9" ht="15.75" x14ac:dyDescent="0.25">
      <c r="A8" s="44" t="s">
        <v>8</v>
      </c>
      <c r="B8" s="45"/>
      <c r="C8" s="45"/>
      <c r="D8" s="45"/>
      <c r="E8" s="46"/>
      <c r="F8" s="2">
        <v>160</v>
      </c>
      <c r="G8" s="3">
        <f>(F8*107)/180</f>
        <v>95.111111111111114</v>
      </c>
      <c r="H8" s="2">
        <v>180</v>
      </c>
      <c r="I8" s="3">
        <f>(H8*107)/180</f>
        <v>107</v>
      </c>
    </row>
    <row r="9" spans="1:9" ht="15.75" x14ac:dyDescent="0.25">
      <c r="A9" s="44" t="s">
        <v>9</v>
      </c>
      <c r="B9" s="45"/>
      <c r="C9" s="45"/>
      <c r="D9" s="45"/>
      <c r="E9" s="46"/>
      <c r="F9" s="12">
        <v>25</v>
      </c>
      <c r="G9" s="13">
        <f>(F9*235)/100</f>
        <v>58.75</v>
      </c>
      <c r="H9" s="12">
        <v>30</v>
      </c>
      <c r="I9" s="13">
        <f>(H9*235)/100</f>
        <v>70.5</v>
      </c>
    </row>
    <row r="10" spans="1:9" ht="15.75" x14ac:dyDescent="0.25">
      <c r="A10" s="48" t="s">
        <v>10</v>
      </c>
      <c r="B10" s="49"/>
      <c r="C10" s="49"/>
      <c r="D10" s="49"/>
      <c r="E10" s="50"/>
      <c r="F10" s="9">
        <v>5</v>
      </c>
      <c r="G10" s="10">
        <f>(F10*748)/100</f>
        <v>37.4</v>
      </c>
      <c r="H10" s="9">
        <v>5</v>
      </c>
      <c r="I10" s="10">
        <f>(H10*748)/100</f>
        <v>37.4</v>
      </c>
    </row>
    <row r="11" spans="1:9" ht="15.75" x14ac:dyDescent="0.25">
      <c r="A11" s="88" t="s">
        <v>24</v>
      </c>
      <c r="B11" s="88"/>
      <c r="C11" s="88"/>
      <c r="D11" s="88"/>
      <c r="E11" s="88"/>
      <c r="F11" s="25">
        <v>10</v>
      </c>
      <c r="G11" s="31">
        <f>(F11*343)/100</f>
        <v>34.299999999999997</v>
      </c>
      <c r="H11" s="25">
        <v>15</v>
      </c>
      <c r="I11" s="31">
        <f>(H11*343)/100</f>
        <v>51.45</v>
      </c>
    </row>
    <row r="12" spans="1:9" ht="27.75" x14ac:dyDescent="0.4">
      <c r="A12" s="57" t="s">
        <v>11</v>
      </c>
      <c r="B12" s="62"/>
      <c r="C12" s="62"/>
      <c r="D12" s="62"/>
      <c r="E12" s="62"/>
      <c r="F12" s="62"/>
      <c r="G12" s="62"/>
      <c r="H12" s="62"/>
      <c r="I12" s="62"/>
    </row>
    <row r="13" spans="1:9" ht="15.75" x14ac:dyDescent="0.25">
      <c r="A13" s="58" t="s">
        <v>25</v>
      </c>
      <c r="B13" s="59"/>
      <c r="C13" s="59"/>
      <c r="D13" s="59"/>
      <c r="E13" s="60"/>
      <c r="F13" s="25">
        <v>100</v>
      </c>
      <c r="G13" s="25">
        <v>42.6</v>
      </c>
      <c r="H13" s="25">
        <v>100</v>
      </c>
      <c r="I13" s="24">
        <v>42.6</v>
      </c>
    </row>
    <row r="14" spans="1:9" ht="27.75" customHeight="1" x14ac:dyDescent="0.25">
      <c r="A14" s="61" t="s">
        <v>26</v>
      </c>
      <c r="B14" s="61"/>
      <c r="C14" s="61"/>
      <c r="D14" s="61"/>
      <c r="E14" s="61"/>
      <c r="F14" s="61"/>
      <c r="G14" s="61"/>
      <c r="H14" s="61"/>
      <c r="I14" s="61"/>
    </row>
    <row r="15" spans="1:9" ht="15.75" x14ac:dyDescent="0.25">
      <c r="A15" s="48" t="s">
        <v>34</v>
      </c>
      <c r="B15" s="49"/>
      <c r="C15" s="49"/>
      <c r="D15" s="49"/>
      <c r="E15" s="50"/>
      <c r="F15" s="15">
        <v>30</v>
      </c>
      <c r="G15" s="10">
        <f>(F15*136)/100</f>
        <v>40.799999999999997</v>
      </c>
      <c r="H15" s="9">
        <v>50</v>
      </c>
      <c r="I15" s="11">
        <f>(H15*136)/100</f>
        <v>68</v>
      </c>
    </row>
    <row r="16" spans="1:9" ht="15.75" x14ac:dyDescent="0.25">
      <c r="A16" s="44" t="s">
        <v>69</v>
      </c>
      <c r="B16" s="45"/>
      <c r="C16" s="45"/>
      <c r="D16" s="45"/>
      <c r="E16" s="46"/>
      <c r="F16" s="12">
        <v>150</v>
      </c>
      <c r="G16" s="13">
        <f>(F16*483)/1000</f>
        <v>72.45</v>
      </c>
      <c r="H16" s="12">
        <v>200</v>
      </c>
      <c r="I16" s="14">
        <f>(H16*483)/1000</f>
        <v>96.6</v>
      </c>
    </row>
    <row r="17" spans="1:12" ht="15.75" x14ac:dyDescent="0.25">
      <c r="A17" s="51" t="s">
        <v>70</v>
      </c>
      <c r="B17" s="52"/>
      <c r="C17" s="52"/>
      <c r="D17" s="52"/>
      <c r="E17" s="53"/>
      <c r="F17" s="5">
        <v>110</v>
      </c>
      <c r="G17" s="3">
        <f>(F17*124)/100</f>
        <v>136.4</v>
      </c>
      <c r="H17" s="2">
        <v>130</v>
      </c>
      <c r="I17" s="4">
        <f>(H17*124)/100</f>
        <v>161.19999999999999</v>
      </c>
    </row>
    <row r="18" spans="1:12" ht="15.75" x14ac:dyDescent="0.25">
      <c r="A18" s="44" t="s">
        <v>71</v>
      </c>
      <c r="B18" s="45"/>
      <c r="C18" s="45"/>
      <c r="D18" s="45"/>
      <c r="E18" s="46"/>
      <c r="F18" s="12">
        <v>60</v>
      </c>
      <c r="G18" s="13">
        <f>(F18*311)/80</f>
        <v>233.25</v>
      </c>
      <c r="H18" s="12">
        <v>80</v>
      </c>
      <c r="I18" s="14">
        <f>(H18*311)/80</f>
        <v>311</v>
      </c>
    </row>
    <row r="19" spans="1:12" ht="15.75" x14ac:dyDescent="0.25">
      <c r="A19" s="44" t="s">
        <v>14</v>
      </c>
      <c r="B19" s="45"/>
      <c r="C19" s="45"/>
      <c r="D19" s="45"/>
      <c r="E19" s="46"/>
      <c r="F19" s="12">
        <v>150</v>
      </c>
      <c r="G19" s="13">
        <f>(F19*110)/200</f>
        <v>82.5</v>
      </c>
      <c r="H19" s="12">
        <v>180</v>
      </c>
      <c r="I19" s="14">
        <f>(H19*110)/200</f>
        <v>99</v>
      </c>
    </row>
    <row r="20" spans="1:12" ht="15.75" x14ac:dyDescent="0.25">
      <c r="A20" s="54" t="s">
        <v>15</v>
      </c>
      <c r="B20" s="55"/>
      <c r="C20" s="55"/>
      <c r="D20" s="55"/>
      <c r="E20" s="56"/>
      <c r="F20" s="16">
        <v>40</v>
      </c>
      <c r="G20" s="7">
        <f>(F20*174)/100</f>
        <v>69.599999999999994</v>
      </c>
      <c r="H20" s="6">
        <v>51</v>
      </c>
      <c r="I20" s="8">
        <f>(H20*174)/100</f>
        <v>88.74</v>
      </c>
      <c r="L20" s="26"/>
    </row>
    <row r="21" spans="1:12" ht="27" x14ac:dyDescent="0.35">
      <c r="A21" s="57" t="s">
        <v>16</v>
      </c>
      <c r="B21" s="57"/>
      <c r="C21" s="57"/>
      <c r="D21" s="57"/>
      <c r="E21" s="57"/>
      <c r="F21" s="57"/>
      <c r="G21" s="57"/>
      <c r="H21" s="57"/>
      <c r="I21" s="57"/>
    </row>
    <row r="22" spans="1:12" ht="15.75" x14ac:dyDescent="0.25">
      <c r="A22" s="44" t="s">
        <v>17</v>
      </c>
      <c r="B22" s="45"/>
      <c r="C22" s="45"/>
      <c r="D22" s="45"/>
      <c r="E22" s="46"/>
      <c r="F22" s="12">
        <v>150</v>
      </c>
      <c r="G22" s="13">
        <f>(F22*76)/150</f>
        <v>76</v>
      </c>
      <c r="H22" s="12">
        <v>165</v>
      </c>
      <c r="I22" s="14">
        <f>(H22*76)/150</f>
        <v>83.6</v>
      </c>
    </row>
    <row r="23" spans="1:12" ht="15.75" x14ac:dyDescent="0.25">
      <c r="A23" s="54" t="s">
        <v>72</v>
      </c>
      <c r="B23" s="55"/>
      <c r="C23" s="55"/>
      <c r="D23" s="55"/>
      <c r="E23" s="56"/>
      <c r="F23" s="6">
        <v>60</v>
      </c>
      <c r="G23" s="7">
        <f>(F23*285)/75</f>
        <v>228</v>
      </c>
      <c r="H23" s="6">
        <v>70</v>
      </c>
      <c r="I23" s="8">
        <f>(H23*285)/75</f>
        <v>266</v>
      </c>
    </row>
    <row r="24" spans="1:12" ht="27" x14ac:dyDescent="0.35">
      <c r="A24" s="47" t="s">
        <v>19</v>
      </c>
      <c r="B24" s="47"/>
      <c r="C24" s="47"/>
      <c r="D24" s="47"/>
      <c r="E24" s="47"/>
      <c r="F24" s="47"/>
      <c r="G24" s="47"/>
      <c r="H24" s="47"/>
      <c r="I24" s="47"/>
    </row>
    <row r="25" spans="1:12" ht="15.75" x14ac:dyDescent="0.25">
      <c r="A25" s="44" t="s">
        <v>73</v>
      </c>
      <c r="B25" s="45"/>
      <c r="C25" s="45"/>
      <c r="D25" s="45"/>
      <c r="E25" s="46"/>
      <c r="F25" s="6">
        <v>100</v>
      </c>
      <c r="G25" s="7">
        <f>(F25*386)/150</f>
        <v>257.33333333333331</v>
      </c>
      <c r="H25" s="6">
        <v>120</v>
      </c>
      <c r="I25" s="8">
        <f>(H25*386)/150</f>
        <v>308.8</v>
      </c>
    </row>
    <row r="26" spans="1:12" ht="15.75" x14ac:dyDescent="0.25">
      <c r="A26" s="44" t="s">
        <v>54</v>
      </c>
      <c r="B26" s="45"/>
      <c r="C26" s="45"/>
      <c r="D26" s="45"/>
      <c r="E26" s="46"/>
      <c r="F26" s="6">
        <v>30</v>
      </c>
      <c r="G26" s="7">
        <f>(F26*1015)/1000</f>
        <v>30.45</v>
      </c>
      <c r="H26" s="6">
        <v>40</v>
      </c>
      <c r="I26" s="8">
        <f>(H26*1015)/1000</f>
        <v>40.6</v>
      </c>
    </row>
    <row r="27" spans="1:12" ht="15.75" x14ac:dyDescent="0.25">
      <c r="A27" s="44" t="s">
        <v>47</v>
      </c>
      <c r="B27" s="45"/>
      <c r="C27" s="45"/>
      <c r="D27" s="45"/>
      <c r="E27" s="46"/>
      <c r="F27" s="6">
        <v>155</v>
      </c>
      <c r="G27" s="7">
        <f>(F27*87)/200</f>
        <v>67.424999999999997</v>
      </c>
      <c r="H27" s="6">
        <v>180</v>
      </c>
      <c r="I27" s="8">
        <f>(H27*87)/200</f>
        <v>78.3</v>
      </c>
    </row>
    <row r="28" spans="1:12" ht="15.75" x14ac:dyDescent="0.25">
      <c r="A28" s="44" t="s">
        <v>9</v>
      </c>
      <c r="B28" s="45"/>
      <c r="C28" s="45"/>
      <c r="D28" s="45"/>
      <c r="E28" s="46"/>
      <c r="F28" s="6">
        <v>15</v>
      </c>
      <c r="G28" s="7">
        <f>(F28*235)/100</f>
        <v>35.25</v>
      </c>
      <c r="H28" s="6">
        <v>19</v>
      </c>
      <c r="I28" s="8">
        <f>(H28*235)/100</f>
        <v>44.65</v>
      </c>
    </row>
    <row r="29" spans="1:12" ht="15.75" x14ac:dyDescent="0.25">
      <c r="A29" s="44" t="s">
        <v>103</v>
      </c>
      <c r="B29" s="45"/>
      <c r="C29" s="45"/>
      <c r="D29" s="45"/>
      <c r="E29" s="46"/>
      <c r="F29" s="6">
        <v>85</v>
      </c>
      <c r="G29" s="7">
        <f>'7 день'!$G$28</f>
        <v>86.4</v>
      </c>
      <c r="H29" s="6">
        <v>90</v>
      </c>
      <c r="I29" s="8">
        <f>'7 день'!$I$28</f>
        <v>91.2</v>
      </c>
    </row>
    <row r="30" spans="1:12" ht="15.75" x14ac:dyDescent="0.25">
      <c r="A30" s="17"/>
      <c r="B30" s="1"/>
      <c r="C30" s="1"/>
      <c r="D30" s="1"/>
      <c r="E30" s="1"/>
      <c r="F30" s="1"/>
      <c r="G30" s="1"/>
      <c r="H30" s="1"/>
      <c r="I30" s="18"/>
      <c r="J30" s="19"/>
    </row>
    <row r="31" spans="1:12" ht="15.75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12" ht="15.75" x14ac:dyDescent="0.25">
      <c r="A32" s="1"/>
      <c r="B32" s="43" t="s">
        <v>129</v>
      </c>
      <c r="C32" s="43"/>
      <c r="D32" s="43"/>
      <c r="E32" s="43"/>
      <c r="F32" s="43"/>
      <c r="G32" s="43"/>
      <c r="H32" s="43"/>
      <c r="I32" s="1"/>
    </row>
    <row r="33" spans="1:9" ht="15.75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ht="15.75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ht="15.75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ht="15.75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ht="15.75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ht="15.75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ht="15.75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ht="15.75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ht="15.75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ht="15.75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ht="15.75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ht="15.75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ht="15.75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ht="15.75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ht="15.75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ht="15.75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mergeCells count="34">
    <mergeCell ref="A1:I1"/>
    <mergeCell ref="A2:I2"/>
    <mergeCell ref="A3:E5"/>
    <mergeCell ref="F3:G3"/>
    <mergeCell ref="H3:I3"/>
    <mergeCell ref="F4:F5"/>
    <mergeCell ref="G4:G5"/>
    <mergeCell ref="H4:H5"/>
    <mergeCell ref="I4:I5"/>
    <mergeCell ref="A18:E18"/>
    <mergeCell ref="A6:I6"/>
    <mergeCell ref="A7:E7"/>
    <mergeCell ref="A8:E8"/>
    <mergeCell ref="A9:E9"/>
    <mergeCell ref="A10:E10"/>
    <mergeCell ref="A12:I12"/>
    <mergeCell ref="A13:E13"/>
    <mergeCell ref="A14:I14"/>
    <mergeCell ref="A15:E15"/>
    <mergeCell ref="A16:E16"/>
    <mergeCell ref="A17:E17"/>
    <mergeCell ref="A11:E11"/>
    <mergeCell ref="A19:E19"/>
    <mergeCell ref="A20:E20"/>
    <mergeCell ref="A21:I21"/>
    <mergeCell ref="A22:E22"/>
    <mergeCell ref="A23:E23"/>
    <mergeCell ref="A29:E29"/>
    <mergeCell ref="B32:H32"/>
    <mergeCell ref="A24:I24"/>
    <mergeCell ref="A25:E25"/>
    <mergeCell ref="A26:E26"/>
    <mergeCell ref="A27:E27"/>
    <mergeCell ref="A28:E28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1 день</vt:lpstr>
      <vt:lpstr>2 день</vt:lpstr>
      <vt:lpstr>3 день </vt:lpstr>
      <vt:lpstr>4 день</vt:lpstr>
      <vt:lpstr>5 день</vt:lpstr>
      <vt:lpstr>6 день</vt:lpstr>
      <vt:lpstr>7 день</vt:lpstr>
      <vt:lpstr>8 день</vt:lpstr>
      <vt:lpstr>9 день</vt:lpstr>
      <vt:lpstr>10 день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2025-12-23T09:18:54Z</dcterms:modified>
</cp:coreProperties>
</file>